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G:\My Drive\H Drive\Course Work\CERG-Data Science\CSC_587_Advanced_Data_Mining\CSC_587\Final\"/>
    </mc:Choice>
  </mc:AlternateContent>
  <xr:revisionPtr revIDLastSave="0" documentId="13_ncr:1_{51535EF8-B4DC-4F0D-9632-DBFF13DE5667}" xr6:coauthVersionLast="47" xr6:coauthVersionMax="47" xr10:uidLastSave="{00000000-0000-0000-0000-000000000000}"/>
  <bookViews>
    <workbookView xWindow="-19305" yWindow="-900" windowWidth="19410" windowHeight="20985" activeTab="4" xr2:uid="{00000000-000D-0000-FFFF-FFFF00000000}"/>
  </bookViews>
  <sheets>
    <sheet name="Expected Value" sheetId="11" r:id="rId1"/>
    <sheet name="Information Gain Calcs" sheetId="12" r:id="rId2"/>
    <sheet name="ManhattanDistance" sheetId="10" r:id="rId3"/>
    <sheet name="Nieve Bays" sheetId="5" r:id="rId4"/>
    <sheet name="K-Means &amp; K-Medoid (Centroids)" sheetId="6" r:id="rId5"/>
    <sheet name="Hierarchy Cluster w Dendrogram" sheetId="7" r:id="rId6"/>
    <sheet name="DBSCAN" sheetId="9" r:id="rId7"/>
    <sheet name="ROC Curve (P1)" sheetId="1" r:id="rId8"/>
    <sheet name="Frequent Pattern (P2,3,4)" sheetId="2" r:id="rId9"/>
    <sheet name="Weka (P5)" sheetId="3" r:id="rId10"/>
    <sheet name="Weka (P6)" sheetId="4" r:id="rId11"/>
  </sheets>
  <definedNames>
    <definedName name="_xlnm._FilterDatabase" localSheetId="7" hidden="1">'ROC Curve (P1)'!$A$2:$I$12</definedName>
    <definedName name="ROC">'ROC Curve (P1)'!$H$16:$H$26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11" i="6" l="1"/>
  <c r="AC83" i="6"/>
  <c r="AC110" i="6"/>
  <c r="AC109" i="6"/>
  <c r="Z116" i="6"/>
  <c r="Y116" i="6"/>
  <c r="X116" i="6"/>
  <c r="Z115" i="6"/>
  <c r="Y115" i="6"/>
  <c r="X115" i="6"/>
  <c r="Z114" i="6"/>
  <c r="Y114" i="6"/>
  <c r="X114" i="6"/>
  <c r="Z113" i="6"/>
  <c r="Y113" i="6"/>
  <c r="X113" i="6"/>
  <c r="Z112" i="6"/>
  <c r="Y112" i="6"/>
  <c r="X112" i="6"/>
  <c r="Z111" i="6"/>
  <c r="Y111" i="6"/>
  <c r="X111" i="6"/>
  <c r="Z110" i="6"/>
  <c r="Y110" i="6"/>
  <c r="X110" i="6"/>
  <c r="Z109" i="6"/>
  <c r="Y109" i="6"/>
  <c r="X109" i="6"/>
  <c r="AC81" i="6"/>
  <c r="Z82" i="6"/>
  <c r="Z83" i="6"/>
  <c r="Z84" i="6"/>
  <c r="Z85" i="6"/>
  <c r="Z86" i="6"/>
  <c r="Z87" i="6"/>
  <c r="Z88" i="6"/>
  <c r="Z81" i="6"/>
  <c r="X81" i="6"/>
  <c r="U42" i="5"/>
  <c r="U62" i="5"/>
  <c r="S62" i="5"/>
  <c r="S61" i="5"/>
  <c r="U61" i="5"/>
  <c r="U57" i="5"/>
  <c r="U58" i="5"/>
  <c r="S58" i="5"/>
  <c r="U53" i="5"/>
  <c r="S53" i="5"/>
  <c r="U52" i="5"/>
  <c r="S52" i="5"/>
  <c r="U48" i="5"/>
  <c r="S48" i="5"/>
  <c r="U47" i="5"/>
  <c r="S47" i="5"/>
  <c r="U43" i="5"/>
  <c r="S43" i="5"/>
  <c r="S42" i="5"/>
  <c r="S41" i="5"/>
  <c r="V37" i="5"/>
  <c r="S56" i="5"/>
  <c r="U56" i="5" s="1"/>
  <c r="U51" i="5"/>
  <c r="S51" i="5"/>
  <c r="Y4" i="1"/>
  <c r="Y5" i="1"/>
  <c r="Y6" i="1"/>
  <c r="Y7" i="1"/>
  <c r="Y8" i="1"/>
  <c r="Y9" i="1"/>
  <c r="Y10" i="1"/>
  <c r="Y11" i="1"/>
  <c r="Y12" i="1"/>
  <c r="Y3" i="1"/>
  <c r="X4" i="1"/>
  <c r="X5" i="1"/>
  <c r="X6" i="1"/>
  <c r="X7" i="1"/>
  <c r="X8" i="1"/>
  <c r="X9" i="1"/>
  <c r="X10" i="1"/>
  <c r="X11" i="1"/>
  <c r="X12" i="1"/>
  <c r="X3" i="1"/>
  <c r="U101" i="6"/>
  <c r="U102" i="6"/>
  <c r="U103" i="6"/>
  <c r="U100" i="6"/>
  <c r="T101" i="6"/>
  <c r="T102" i="6"/>
  <c r="T103" i="6"/>
  <c r="T100" i="6"/>
  <c r="S101" i="6"/>
  <c r="S102" i="6"/>
  <c r="S103" i="6"/>
  <c r="U93" i="6"/>
  <c r="U94" i="6"/>
  <c r="U95" i="6"/>
  <c r="T93" i="6"/>
  <c r="T96" i="6" s="1"/>
  <c r="T94" i="6"/>
  <c r="T95" i="6"/>
  <c r="S93" i="6"/>
  <c r="S94" i="6"/>
  <c r="S95" i="6"/>
  <c r="S92" i="6"/>
  <c r="S100" i="6"/>
  <c r="R101" i="6"/>
  <c r="R102" i="6"/>
  <c r="R103" i="6"/>
  <c r="R100" i="6"/>
  <c r="S96" i="6"/>
  <c r="U92" i="6"/>
  <c r="T92" i="6"/>
  <c r="R93" i="6"/>
  <c r="R94" i="6"/>
  <c r="R95" i="6"/>
  <c r="R92" i="6"/>
  <c r="R96" i="6" s="1"/>
  <c r="Y88" i="6"/>
  <c r="X88" i="6"/>
  <c r="Y87" i="6"/>
  <c r="X87" i="6"/>
  <c r="Y86" i="6"/>
  <c r="X86" i="6"/>
  <c r="Y85" i="6"/>
  <c r="X85" i="6"/>
  <c r="Y84" i="6"/>
  <c r="X84" i="6"/>
  <c r="Y83" i="6"/>
  <c r="X83" i="6"/>
  <c r="Y82" i="6"/>
  <c r="X82" i="6"/>
  <c r="Y81" i="6"/>
  <c r="U71" i="6"/>
  <c r="U72" i="6"/>
  <c r="U73" i="6"/>
  <c r="U70" i="6"/>
  <c r="T71" i="6"/>
  <c r="T72" i="6"/>
  <c r="T73" i="6"/>
  <c r="T70" i="6"/>
  <c r="S71" i="6"/>
  <c r="S72" i="6"/>
  <c r="S73" i="6"/>
  <c r="S70" i="6"/>
  <c r="R71" i="6"/>
  <c r="R72" i="6"/>
  <c r="R73" i="6"/>
  <c r="R70" i="6"/>
  <c r="T64" i="6"/>
  <c r="T65" i="6"/>
  <c r="T66" i="6"/>
  <c r="T63" i="6"/>
  <c r="S64" i="6"/>
  <c r="S65" i="6"/>
  <c r="S66" i="6"/>
  <c r="S63" i="6"/>
  <c r="S67" i="6" s="1"/>
  <c r="R64" i="6"/>
  <c r="R65" i="6"/>
  <c r="R66" i="6"/>
  <c r="R63" i="6"/>
  <c r="W54" i="6"/>
  <c r="W55" i="6"/>
  <c r="W56" i="6"/>
  <c r="W57" i="6"/>
  <c r="W58" i="6"/>
  <c r="W59" i="6"/>
  <c r="W53" i="6"/>
  <c r="W52" i="6"/>
  <c r="V53" i="6"/>
  <c r="V54" i="6"/>
  <c r="V55" i="6"/>
  <c r="V56" i="6"/>
  <c r="V57" i="6"/>
  <c r="V58" i="6"/>
  <c r="V59" i="6"/>
  <c r="V52" i="6"/>
  <c r="F28" i="6"/>
  <c r="F29" i="6"/>
  <c r="G29" i="6"/>
  <c r="F30" i="6"/>
  <c r="G30" i="6"/>
  <c r="H30" i="6"/>
  <c r="F31" i="6"/>
  <c r="G31" i="6"/>
  <c r="H31" i="6"/>
  <c r="I31" i="6"/>
  <c r="F32" i="6"/>
  <c r="G32" i="6"/>
  <c r="H32" i="6"/>
  <c r="I32" i="6"/>
  <c r="J32" i="6"/>
  <c r="F33" i="6"/>
  <c r="G33" i="6"/>
  <c r="H33" i="6"/>
  <c r="I33" i="6"/>
  <c r="J33" i="6"/>
  <c r="K33" i="6"/>
  <c r="D3" i="10"/>
  <c r="F20" i="12"/>
  <c r="G20" i="12" s="1"/>
  <c r="E20" i="12"/>
  <c r="E19" i="12"/>
  <c r="E18" i="12"/>
  <c r="E17" i="12"/>
  <c r="F17" i="12" s="1"/>
  <c r="C12" i="12"/>
  <c r="E5" i="11"/>
  <c r="D5" i="11"/>
  <c r="C5" i="11"/>
  <c r="E4" i="11"/>
  <c r="D10" i="11" s="1"/>
  <c r="E3" i="11"/>
  <c r="D9" i="11" s="1"/>
  <c r="U96" i="6" l="1"/>
  <c r="T74" i="6"/>
  <c r="U74" i="6"/>
  <c r="AC82" i="6"/>
  <c r="Z12" i="1"/>
  <c r="Z11" i="1"/>
  <c r="Z10" i="1"/>
  <c r="Z7" i="1"/>
  <c r="Z8" i="1"/>
  <c r="Z6" i="1"/>
  <c r="Z4" i="1"/>
  <c r="Z3" i="1"/>
  <c r="Z5" i="1"/>
  <c r="Z9" i="1"/>
  <c r="R104" i="6"/>
  <c r="S104" i="6"/>
  <c r="T104" i="6"/>
  <c r="U104" i="6"/>
  <c r="S74" i="6"/>
  <c r="T67" i="6"/>
  <c r="R67" i="6"/>
  <c r="Z53" i="6"/>
  <c r="Z52" i="6"/>
  <c r="C9" i="11"/>
  <c r="C10" i="11"/>
  <c r="C5" i="10" l="1"/>
  <c r="B5" i="10"/>
  <c r="D5" i="10" s="1"/>
  <c r="D4" i="10"/>
  <c r="M25" i="5"/>
  <c r="M24" i="5"/>
  <c r="N36" i="5"/>
  <c r="N13" i="5"/>
  <c r="M13" i="5"/>
  <c r="O12" i="5"/>
  <c r="O11" i="5"/>
  <c r="O13" i="5" l="1"/>
  <c r="M22" i="5" s="1"/>
  <c r="M19" i="5"/>
  <c r="M20" i="5"/>
  <c r="M21" i="5"/>
  <c r="M17" i="5" l="1"/>
  <c r="M16" i="5"/>
  <c r="M18" i="5"/>
  <c r="M15" i="5"/>
  <c r="M28" i="5" s="1"/>
  <c r="N28" i="5" l="1"/>
  <c r="H50" i="5" l="1"/>
  <c r="H49" i="5"/>
  <c r="H45" i="5"/>
  <c r="H40" i="5"/>
  <c r="H39" i="5"/>
  <c r="H48" i="5"/>
  <c r="H43" i="5"/>
  <c r="H38" i="5"/>
  <c r="H34" i="5"/>
  <c r="J44" i="5" s="1"/>
  <c r="H35" i="5"/>
  <c r="E44" i="5"/>
  <c r="H33" i="5" s="1"/>
  <c r="Y27" i="2"/>
  <c r="X27" i="2"/>
  <c r="X17" i="2"/>
  <c r="Y17" i="2" s="1"/>
  <c r="X26" i="2"/>
  <c r="Y26" i="2" s="1"/>
  <c r="X16" i="2"/>
  <c r="Y16" i="2" s="1"/>
  <c r="X15" i="2"/>
  <c r="Y15" i="2" s="1"/>
  <c r="X14" i="2"/>
  <c r="Y14" i="2" s="1"/>
  <c r="X13" i="2"/>
  <c r="Y13" i="2" s="1"/>
  <c r="X12" i="2"/>
  <c r="Y12" i="2" s="1"/>
  <c r="R12" i="2"/>
  <c r="S12" i="2" s="1"/>
  <c r="R30" i="2"/>
  <c r="S30" i="2" s="1"/>
  <c r="R29" i="2"/>
  <c r="R27" i="2"/>
  <c r="S27" i="2" s="1"/>
  <c r="R28" i="2"/>
  <c r="S28" i="2" s="1"/>
  <c r="R26" i="2"/>
  <c r="S26" i="2" s="1"/>
  <c r="R21" i="2"/>
  <c r="S21" i="2" s="1"/>
  <c r="R20" i="2"/>
  <c r="S20" i="2" s="1"/>
  <c r="R19" i="2"/>
  <c r="S19" i="2" s="1"/>
  <c r="R17" i="2"/>
  <c r="S17" i="2" s="1"/>
  <c r="R18" i="2"/>
  <c r="S18" i="2" s="1"/>
  <c r="R16" i="2"/>
  <c r="S16" i="2" s="1"/>
  <c r="R13" i="2"/>
  <c r="S13" i="2" s="1"/>
  <c r="R14" i="2"/>
  <c r="S14" i="2" s="1"/>
  <c r="R15" i="2"/>
  <c r="S15" i="2" s="1"/>
  <c r="M13" i="2"/>
  <c r="M12" i="2"/>
  <c r="I17" i="1"/>
  <c r="H17" i="1"/>
  <c r="J17" i="1"/>
  <c r="J18" i="1"/>
  <c r="J22" i="1"/>
  <c r="J23" i="1"/>
  <c r="J24" i="1"/>
  <c r="J25" i="1"/>
  <c r="J26" i="1"/>
  <c r="H18" i="1"/>
  <c r="H19" i="1"/>
  <c r="H20" i="1"/>
  <c r="J20" i="1" s="1"/>
  <c r="H21" i="1"/>
  <c r="J21" i="1" s="1"/>
  <c r="H22" i="1"/>
  <c r="H23" i="1"/>
  <c r="H24" i="1"/>
  <c r="H25" i="1"/>
  <c r="H26" i="1"/>
  <c r="I18" i="1"/>
  <c r="I19" i="1"/>
  <c r="J19" i="1" s="1"/>
  <c r="I20" i="1"/>
  <c r="I21" i="1"/>
  <c r="I22" i="1"/>
  <c r="I23" i="1"/>
  <c r="I24" i="1"/>
  <c r="I25" i="1"/>
  <c r="I26" i="1"/>
  <c r="J40" i="5" l="1"/>
  <c r="J39" i="5"/>
  <c r="J45" i="5"/>
  <c r="J49" i="5"/>
  <c r="J50" i="5"/>
  <c r="J43" i="5"/>
  <c r="J48" i="5"/>
  <c r="J38" i="5"/>
  <c r="J34" i="5"/>
  <c r="J35" i="5"/>
  <c r="L16" i="2"/>
  <c r="H53" i="5" l="1"/>
  <c r="J53" i="5" s="1"/>
  <c r="H54" i="5"/>
  <c r="J54" i="5" s="1"/>
</calcChain>
</file>

<file path=xl/sharedStrings.xml><?xml version="1.0" encoding="utf-8"?>
<sst xmlns="http://schemas.openxmlformats.org/spreadsheetml/2006/main" count="904" uniqueCount="411">
  <si>
    <t>Tuple #</t>
  </si>
  <si>
    <t>Class</t>
  </si>
  <si>
    <t>Prob</t>
  </si>
  <si>
    <t>TP</t>
  </si>
  <si>
    <t>FN</t>
  </si>
  <si>
    <t>FP</t>
  </si>
  <si>
    <t>TN</t>
  </si>
  <si>
    <t>TPR</t>
  </si>
  <si>
    <t>FPR</t>
  </si>
  <si>
    <t>p</t>
  </si>
  <si>
    <t>n</t>
  </si>
  <si>
    <t>Step 1 order the set by probobility Decending</t>
  </si>
  <si>
    <t>X</t>
  </si>
  <si>
    <t>Y</t>
  </si>
  <si>
    <t>RG-X</t>
  </si>
  <si>
    <t>AUC</t>
  </si>
  <si>
    <t>RG-Y</t>
  </si>
  <si>
    <t>T1</t>
  </si>
  <si>
    <t>A, B, E</t>
  </si>
  <si>
    <t>T2</t>
  </si>
  <si>
    <t>B, D</t>
  </si>
  <si>
    <t>T3</t>
  </si>
  <si>
    <t>B, C</t>
  </si>
  <si>
    <t>T4</t>
  </si>
  <si>
    <t>A, B, D</t>
  </si>
  <si>
    <t>T5</t>
  </si>
  <si>
    <t>A, C</t>
  </si>
  <si>
    <t>T6</t>
  </si>
  <si>
    <t>T7</t>
  </si>
  <si>
    <t>T8</t>
  </si>
  <si>
    <t>A, B, C, E</t>
  </si>
  <si>
    <t>T9</t>
  </si>
  <si>
    <t>A, B, C</t>
  </si>
  <si>
    <t>A</t>
  </si>
  <si>
    <t>T1, T4, T5, T7, T8, T9</t>
  </si>
  <si>
    <t>B</t>
  </si>
  <si>
    <t>T1, T2, T3, T4, T6, T8, T9</t>
  </si>
  <si>
    <t>C</t>
  </si>
  <si>
    <t>T3, T5, T6, T7, T8, T9</t>
  </si>
  <si>
    <t>D</t>
  </si>
  <si>
    <t>T2, T4</t>
  </si>
  <si>
    <t>E</t>
  </si>
  <si>
    <t>T1, T8</t>
  </si>
  <si>
    <t>Confidence Formulas</t>
  </si>
  <si>
    <t>Basket Items</t>
  </si>
  <si>
    <t>Trasnactions</t>
  </si>
  <si>
    <t>Support({A, B}) =</t>
  </si>
  <si>
    <t>Support(A) =</t>
  </si>
  <si>
    <t xml:space="preserve">Support({A, B, E}) = </t>
  </si>
  <si>
    <t xml:space="preserve">Support({A, B}) ⟹ E = </t>
  </si>
  <si>
    <t>Support(A ⟹ {B, E}) =</t>
  </si>
  <si>
    <t>Set Values Min Sup 2</t>
  </si>
  <si>
    <t>Confidence Calculation</t>
  </si>
  <si>
    <t xml:space="preserve"> (T1, T4, T8, T9)</t>
  </si>
  <si>
    <t xml:space="preserve"> (T1, T4, T5, T7, T8, T9)</t>
  </si>
  <si>
    <t>(T1, T8)</t>
  </si>
  <si>
    <t>Support</t>
  </si>
  <si>
    <t>A,B</t>
  </si>
  <si>
    <t>A,C</t>
  </si>
  <si>
    <t>A,D</t>
  </si>
  <si>
    <t>A,E</t>
  </si>
  <si>
    <t>B,C</t>
  </si>
  <si>
    <t>B,D</t>
  </si>
  <si>
    <t>B,E</t>
  </si>
  <si>
    <t>C,D</t>
  </si>
  <si>
    <t>C,E</t>
  </si>
  <si>
    <t>D,E</t>
  </si>
  <si>
    <t xml:space="preserve"> T1, T4, T8, T9</t>
  </si>
  <si>
    <t>T5, T7, T8, T9</t>
  </si>
  <si>
    <t xml:space="preserve">T4, </t>
  </si>
  <si>
    <t>T3, T6, T8, T9</t>
  </si>
  <si>
    <t xml:space="preserve">T2, T4, </t>
  </si>
  <si>
    <t>A,B,C</t>
  </si>
  <si>
    <t>A,B,D</t>
  </si>
  <si>
    <t>A,B,E</t>
  </si>
  <si>
    <t>B,C,D</t>
  </si>
  <si>
    <t>B,C,E</t>
  </si>
  <si>
    <t>C,D,E</t>
  </si>
  <si>
    <t>T8, T9</t>
  </si>
  <si>
    <t>Confidence</t>
  </si>
  <si>
    <t>Lift</t>
  </si>
  <si>
    <t>Conf(A ⟹ {B})/sup{B} =</t>
  </si>
  <si>
    <t>Problem 3 (Apriori Procedure)</t>
  </si>
  <si>
    <t>Problem 2(Confidences)</t>
  </si>
  <si>
    <t>Frequent K-itemset (2 item)(C2)</t>
  </si>
  <si>
    <t>Frequent K-itemset (2 item)(L2)</t>
  </si>
  <si>
    <t>Frequent K-itemset (3 item) (C3)</t>
  </si>
  <si>
    <t>Frequent K-itemset (3 item)(L3)</t>
  </si>
  <si>
    <t>2nd Scan</t>
  </si>
  <si>
    <t>3rd Scan</t>
  </si>
  <si>
    <t>above line</t>
  </si>
  <si>
    <t>below line</t>
  </si>
  <si>
    <t>S(A, B, E) / S(A, B) =</t>
  </si>
  <si>
    <t>S(A, B, E) / S(A) =</t>
  </si>
  <si>
    <t>Confidence({A, B} ⟹ E) = P(E | A, B) = S(A, B, E) / S(A, B)</t>
  </si>
  <si>
    <t>Confidence(A ⟹ {B, E}) = P(B, E | A) = S(A, B, E) / S(A)</t>
  </si>
  <si>
    <t>Step 1: Frequent K-itemset (1 item)</t>
  </si>
  <si>
    <t>Step 2: Ordered Frequent K-itemset (1 item)</t>
  </si>
  <si>
    <t>Basket</t>
  </si>
  <si>
    <t>TiD</t>
  </si>
  <si>
    <t>Un-Ordered Transactions</t>
  </si>
  <si>
    <t>Ordered Transactions</t>
  </si>
  <si>
    <t>B, A, C, E</t>
  </si>
  <si>
    <t>B,A, C</t>
  </si>
  <si>
    <t>B,A, D</t>
  </si>
  <si>
    <t>B, A, E</t>
  </si>
  <si>
    <t>Min support = 2</t>
  </si>
  <si>
    <t>Problem 4: Draw FP-Tree</t>
  </si>
  <si>
    <t>dgetty_HW5_P6.txt</t>
  </si>
  <si>
    <t>dgetty_HW5_P5.arff</t>
  </si>
  <si>
    <t>=== Run information ===</t>
  </si>
  <si>
    <t>Scheme:       weka.associations.Apriori -N 10 -T 0 -C 0.9 -D 0.05 -U 1.0 -M 0.1 -S -1.0 -c -1</t>
  </si>
  <si>
    <t>Relation:     supermarket-weka.filters.unsupervised.attribute.Remove-R217</t>
  </si>
  <si>
    <t>Instances:    4627</t>
  </si>
  <si>
    <t>Attributes:   216</t>
  </si>
  <si>
    <t xml:space="preserve">              [list of attributes omitted]</t>
  </si>
  <si>
    <t>=== Associator model (full training set) ===</t>
  </si>
  <si>
    <t>Apriori</t>
  </si>
  <si>
    <t>=======</t>
  </si>
  <si>
    <t>Minimum support: 0.1 (463 instances)</t>
  </si>
  <si>
    <t>Minimum metric &lt;confidence&gt;: 0.9</t>
  </si>
  <si>
    <t>Number of cycles performed: 18</t>
  </si>
  <si>
    <t>Generated sets of large itemsets:</t>
  </si>
  <si>
    <t>Size of set of large itemsets L(1): 50</t>
  </si>
  <si>
    <t>Size of set of large itemsets L(2): 562</t>
  </si>
  <si>
    <t>Size of set of large itemsets L(3): 2169</t>
  </si>
  <si>
    <t>Size of set of large itemsets L(4): 3107</t>
  </si>
  <si>
    <t>Size of set of large itemsets L(5): 1744</t>
  </si>
  <si>
    <t>Size of set of large itemsets L(6): 318</t>
  </si>
  <si>
    <t>Size of set of large itemsets L(7): 11</t>
  </si>
  <si>
    <t>Best rules found:</t>
  </si>
  <si>
    <t xml:space="preserve"> 1. biscuits=t frozen foods=t pet foods=t milk-cream=t vegetables=t 516 ==&gt; bread and cake=t 475    &lt;conf:(0.92)&gt; lift:(1.28) lev:(0.02) [103] conv:(3.44)</t>
  </si>
  <si>
    <t xml:space="preserve"> 2. baking needs=t biscuits=t milk-cream=t margarine=t fruit=t vegetables=t 505 ==&gt; bread and cake=t 464    &lt;conf:(0.92)&gt; lift:(1.28) lev:(0.02) [100] conv:(3.37)</t>
  </si>
  <si>
    <t xml:space="preserve"> 3. biscuits=t frozen foods=t milk-cream=t margarine=t vegetables=t 585 ==&gt; bread and cake=t 537    &lt;conf:(0.92)&gt; lift:(1.28) lev:(0.03) [115] conv:(3.35)</t>
  </si>
  <si>
    <t xml:space="preserve"> 4. biscuits=t canned vegetables=t frozen foods=t fruit=t vegetables=t 536 ==&gt; bread and cake=t 492    &lt;conf:(0.92)&gt; lift:(1.28) lev:(0.02) [106] conv:(3.34)</t>
  </si>
  <si>
    <t xml:space="preserve"> 5. baking needs=t frozen foods=t milk-cream=t margarine=t fruit=t vegetables=t 517 ==&gt; bread and cake=t 474    &lt;conf:(0.92)&gt; lift:(1.27) lev:(0.02) [101] conv:(3.29)</t>
  </si>
  <si>
    <t xml:space="preserve"> 6. biscuits=t frozen foods=t pet foods=t milk-cream=t fruit=t 511 ==&gt; bread and cake=t 468    &lt;conf:(0.92)&gt; lift:(1.27) lev:(0.02) [100] conv:(3.26)</t>
  </si>
  <si>
    <t xml:space="preserve"> 7. biscuits=t frozen foods=t tissues-paper prd=t milk-cream=t vegetables=t 575 ==&gt; bread and cake=t 526    &lt;conf:(0.91)&gt; lift:(1.27) lev:(0.02) [112] conv:(3.22)</t>
  </si>
  <si>
    <t xml:space="preserve"> 8. biscuits=t frozen foods=t beef=t fruit=t vegetables=t 536 ==&gt; bread and cake=t 490    &lt;conf:(0.91)&gt; lift:(1.27) lev:(0.02) [104] conv:(3.2)</t>
  </si>
  <si>
    <t xml:space="preserve"> 9. baking needs=t biscuits=t frozen foods=t cheese=t fruit=t 538 ==&gt; bread and cake=t 491    &lt;conf:(0.91)&gt; lift:(1.27) lev:(0.02) [103] conv:(3.14)</t>
  </si>
  <si>
    <t>10. biscuits=t frozen foods=t milk-cream=t margarine=t fruit=t 592 ==&gt; bread and cake=t 540    &lt;conf:(0.91)&gt; lift:(1.27) lev:(0.02) [113] conv:(3.13)</t>
  </si>
  <si>
    <t>Scheme:       weka.associations.FPGrowth -P 2 -I -1 -N 10 -T 0 -C 0.9 -D 0.05 -U 1.0 -M 0.1</t>
  </si>
  <si>
    <t>FPGrowth found 102 rules (displaying top 10)</t>
  </si>
  <si>
    <t xml:space="preserve"> 1. [vegetables=t, milk-cream=t, frozen foods=t, biscuits=t, pet foods=t]: 516 ==&gt; [bread and cake=t]: 475   &lt;conf:(0.92)&gt; lift:(1.28) lev:(0.02) conv:(3.44) </t>
  </si>
  <si>
    <t xml:space="preserve"> 2. [fruit=t, vegetables=t, milk-cream=t, baking needs=t, biscuits=t, margarine=t]: 505 ==&gt; [bread and cake=t]: 464   &lt;conf:(0.92)&gt; lift:(1.28) lev:(0.02) conv:(3.37) </t>
  </si>
  <si>
    <t xml:space="preserve"> 3. [vegetables=t, milk-cream=t, frozen foods=t, biscuits=t, margarine=t]: 585 ==&gt; [bread and cake=t]: 537   &lt;conf:(0.92)&gt; lift:(1.28) lev:(0.03) conv:(3.35) </t>
  </si>
  <si>
    <t xml:space="preserve"> 4. [fruit=t, vegetables=t, frozen foods=t, biscuits=t, canned vegetables=t]: 536 ==&gt; [bread and cake=t]: 492   &lt;conf:(0.92)&gt; lift:(1.28) lev:(0.02) conv:(3.34) </t>
  </si>
  <si>
    <t xml:space="preserve"> 5. [fruit=t, vegetables=t, milk-cream=t, baking needs=t, frozen foods=t, margarine=t]: 517 ==&gt; [bread and cake=t]: 474   &lt;conf:(0.92)&gt; lift:(1.27) lev:(0.02) conv:(3.29) </t>
  </si>
  <si>
    <t xml:space="preserve"> 6. [fruit=t, milk-cream=t, frozen foods=t, biscuits=t, pet foods=t]: 511 ==&gt; [bread and cake=t]: 468   &lt;conf:(0.92)&gt; lift:(1.27) lev:(0.02) conv:(3.26) </t>
  </si>
  <si>
    <t xml:space="preserve"> 7. [vegetables=t, milk-cream=t, frozen foods=t, biscuits=t, tissues-paper prd=t]: 575 ==&gt; [bread and cake=t]: 526   &lt;conf:(0.91)&gt; lift:(1.27) lev:(0.02) conv:(3.22) </t>
  </si>
  <si>
    <t xml:space="preserve"> 8. [fruit=t, vegetables=t, frozen foods=t, biscuits=t, beef=t]: 536 ==&gt; [bread and cake=t]: 490   &lt;conf:(0.91)&gt; lift:(1.27) lev:(0.02) conv:(3.2) </t>
  </si>
  <si>
    <t xml:space="preserve"> 9. [fruit=t, baking needs=t, frozen foods=t, biscuits=t, cheese=t]: 538 ==&gt; [bread and cake=t]: 491   &lt;conf:(0.91)&gt; lift:(1.27) lev:(0.02) conv:(3.14) </t>
  </si>
  <si>
    <t xml:space="preserve">10. [fruit=t, milk-cream=t, frozen foods=t, biscuits=t, margarine=t]: 592 ==&gt; [bread and cake=t]: 540   &lt;conf:(0.91)&gt; lift:(1.27) lev:(0.02) conv:(3.13) </t>
  </si>
  <si>
    <t>@relation transaction</t>
  </si>
  <si>
    <t>@attribute id numeric</t>
  </si>
  <si>
    <t>@attribute A {t}</t>
  </si>
  <si>
    <t>@attribute B {t}</t>
  </si>
  <si>
    <t>@attribute C {t}</t>
  </si>
  <si>
    <t>@attribute D {t}</t>
  </si>
  <si>
    <t>@attribute E {t}</t>
  </si>
  <si>
    <t>@data</t>
  </si>
  <si>
    <t>1,t,t,?,?,t</t>
  </si>
  <si>
    <t>2,?,t,?,t,?</t>
  </si>
  <si>
    <t>3,?,t,t,?,?</t>
  </si>
  <si>
    <t>4,t,t,?,t,?</t>
  </si>
  <si>
    <t>5,t,?,t,?,?</t>
  </si>
  <si>
    <t>6,?,t,t,?,?</t>
  </si>
  <si>
    <t>7,t,?,t,?,?</t>
  </si>
  <si>
    <t>8,t,t,t,?,t</t>
  </si>
  <si>
    <t>9,t,t,t,?,?</t>
  </si>
  <si>
    <t>%=== Run information ===</t>
  </si>
  <si>
    <t>%Scheme:       weka.associations.Apriori -N 10 -T 0 -C 0.9 -D 0.05 -U 1.0 -M 0.1 -S -1.0 -c -1</t>
  </si>
  <si>
    <t>%Relation:     transaction-weka.filters.unsupervised.attribute.Remove-R1</t>
  </si>
  <si>
    <t>%Instances:    9</t>
  </si>
  <si>
    <t>%Attributes:   5</t>
  </si>
  <si>
    <t>%              A</t>
  </si>
  <si>
    <t>%              B</t>
  </si>
  <si>
    <t>%              C</t>
  </si>
  <si>
    <t>%              D</t>
  </si>
  <si>
    <t>%              E</t>
  </si>
  <si>
    <t>%=== Associator model (full training set) ===</t>
  </si>
  <si>
    <t>%</t>
  </si>
  <si>
    <t>%Apriori</t>
  </si>
  <si>
    <t>%=======</t>
  </si>
  <si>
    <t>%Minimum support: 0.16 (1 instances)</t>
  </si>
  <si>
    <t>%Minimum metric &lt;confidence&gt;: 0.9</t>
  </si>
  <si>
    <t>%Number of cycles performed: 17</t>
  </si>
  <si>
    <t>%Generated sets of large itemsets:</t>
  </si>
  <si>
    <t>%Size of set of large itemsets L(1): 5</t>
  </si>
  <si>
    <t>%Size of set of large itemsets L(2): 8</t>
  </si>
  <si>
    <t>%Size of set of large itemsets L(3): 5</t>
  </si>
  <si>
    <t>%Size of set of large itemsets L(4): 1</t>
  </si>
  <si>
    <t>%Best rules found:</t>
  </si>
  <si>
    <t>% 1. E=t 2 ==&gt; A=t 2    &lt;conf:(1)&gt; lift:(1.5) lev:(0.07) [0] conv:(0.67)</t>
  </si>
  <si>
    <t>% 2. D=t 2 ==&gt; B=t 2    &lt;conf:(1)&gt; lift:(1.29) lev:(0.05) [0] conv:(0.44)</t>
  </si>
  <si>
    <t>% 3. E=t 2 ==&gt; B=t 2    &lt;conf:(1)&gt; lift:(1.29) lev:(0.05) [0] conv:(0.44)</t>
  </si>
  <si>
    <t>% 4. B=t E=t 2 ==&gt; A=t 2    &lt;conf:(1)&gt; lift:(1.5) lev:(0.07) [0] conv:(0.67)</t>
  </si>
  <si>
    <t>% 5. A=t E=t 2 ==&gt; B=t 2    &lt;conf:(1)&gt; lift:(1.29) lev:(0.05) [0] conv:(0.44)</t>
  </si>
  <si>
    <t>% 6. E=t 2 ==&gt; A=t B=t 2    &lt;conf:(1)&gt; lift:(2.25) lev:(0.12) [1] conv:(1.11)</t>
  </si>
  <si>
    <t>% 7. A=t D=t 1 ==&gt; B=t 1    &lt;conf:(1)&gt; lift:(1.29) lev:(0.02) [0] conv:(0.22)</t>
  </si>
  <si>
    <t>% 8. C=t E=t 1 ==&gt; A=t 1    &lt;conf:(1)&gt; lift:(1.5) lev:(0.04) [0] conv:(0.33)</t>
  </si>
  <si>
    <t>% 9. C=t E=t 1 ==&gt; B=t 1    &lt;conf:(1)&gt; lift:(1.29) lev:(0.02) [0] conv:(0.22)</t>
  </si>
  <si>
    <t>%10. B=t C=t E=t 1 ==&gt; A=t 1    &lt;conf:(1)&gt; lift:(1.5) lev:(0.04) [0] conv:(0.33)</t>
  </si>
  <si>
    <t>1st Scan</t>
  </si>
  <si>
    <t>Frequent K-itemset (1 item)(C1)</t>
  </si>
  <si>
    <t>Frequent K-itemset (1 item)(L1)</t>
  </si>
  <si>
    <t>T1,T8</t>
  </si>
  <si>
    <t>department</t>
  </si>
  <si>
    <t>age</t>
  </si>
  <si>
    <t>salary</t>
  </si>
  <si>
    <t>status</t>
  </si>
  <si>
    <t>count</t>
  </si>
  <si>
    <t>sales</t>
  </si>
  <si>
    <t>31_35</t>
  </si>
  <si>
    <t>46K_50K</t>
  </si>
  <si>
    <t>senior</t>
  </si>
  <si>
    <t>26_30</t>
  </si>
  <si>
    <t>26K_30K</t>
  </si>
  <si>
    <t>junior</t>
  </si>
  <si>
    <t>31K_35K</t>
  </si>
  <si>
    <t>systems</t>
  </si>
  <si>
    <t>21_25</t>
  </si>
  <si>
    <t>66K_70K</t>
  </si>
  <si>
    <t>41_45</t>
  </si>
  <si>
    <t>marketing</t>
  </si>
  <si>
    <t>36_40</t>
  </si>
  <si>
    <t>41K_45K</t>
  </si>
  <si>
    <t>secretary</t>
  </si>
  <si>
    <t>46_50</t>
  </si>
  <si>
    <t>36K_40K</t>
  </si>
  <si>
    <t>Total count = 165</t>
  </si>
  <si>
    <t>Senior:</t>
  </si>
  <si>
    <t>Junior</t>
  </si>
  <si>
    <t xml:space="preserve">P(junior) = </t>
  </si>
  <si>
    <t xml:space="preserve">P(senior) = </t>
  </si>
  <si>
    <t>Systems</t>
  </si>
  <si>
    <t>P(Systems)</t>
  </si>
  <si>
    <t>P(Age)</t>
  </si>
  <si>
    <t>46k_50k</t>
  </si>
  <si>
    <t>P(46k_50k)</t>
  </si>
  <si>
    <t>P(Systems | Senior)</t>
  </si>
  <si>
    <t>P(Systems |Junior)</t>
  </si>
  <si>
    <t>P(26_30 | Senior)</t>
  </si>
  <si>
    <t>P(26_30 | Junior)</t>
  </si>
  <si>
    <t>P(46k_50k | Senior)</t>
  </si>
  <si>
    <t>P(46k_50k | Junior)</t>
  </si>
  <si>
    <t>(46k_50k | Senior)</t>
  </si>
  <si>
    <t>(46k_50k | Junior)</t>
  </si>
  <si>
    <t>(26_30 | Senior)</t>
  </si>
  <si>
    <t>(26_30 | Junior)</t>
  </si>
  <si>
    <t>(Systems | Senior)</t>
  </si>
  <si>
    <t>(Systems |Junior)</t>
  </si>
  <si>
    <t>column is NOT an attribute. It just tells how many times a row occurs in our database and status is our target variable.</t>
  </si>
  <si>
    <r>
      <t xml:space="preserve">Given a data tuple having the values </t>
    </r>
    <r>
      <rPr>
        <b/>
        <sz val="11"/>
        <color theme="1"/>
        <rFont val="Aptos Narrow"/>
        <family val="2"/>
        <scheme val="minor"/>
      </rPr>
      <t>”systems”, ”26_30”, and ”46K_50K”</t>
    </r>
    <r>
      <rPr>
        <sz val="11"/>
        <color theme="1"/>
        <rFont val="Aptos Narrow"/>
        <family val="2"/>
        <scheme val="minor"/>
      </rPr>
      <t xml:space="preserve"> for the attributes department, age, and salary,</t>
    </r>
  </si>
  <si>
    <r>
      <t>respectively, what would a naive</t>
    </r>
    <r>
      <rPr>
        <b/>
        <sz val="11"/>
        <color theme="1"/>
        <rFont val="Aptos Narrow"/>
        <family val="2"/>
        <scheme val="minor"/>
      </rPr>
      <t xml:space="preserve"> Bayesian classification of the status</t>
    </r>
    <r>
      <rPr>
        <sz val="11"/>
        <color theme="1"/>
        <rFont val="Aptos Narrow"/>
        <family val="2"/>
        <scheme val="minor"/>
      </rPr>
      <t xml:space="preserve"> according to the data above? Notice that Count</t>
    </r>
  </si>
  <si>
    <t>X = (”systems”, ”26_30”, and ”46K_50K” )</t>
  </si>
  <si>
    <t>P(X|C = Senior)</t>
  </si>
  <si>
    <t>P(X|C = Junior)</t>
  </si>
  <si>
    <t>Total</t>
  </si>
  <si>
    <t>P(X|C = Senior)*P(C = Senior)</t>
  </si>
  <si>
    <t>P(X|C = Junior)*P(C = Junior)</t>
  </si>
  <si>
    <t>**Prior probabilities (C):**</t>
  </si>
  <si>
    <t>**Likelihoods for department (Systems):**</t>
  </si>
  <si>
    <t>**Likelihoods for age (26_30):**</t>
  </si>
  <si>
    <t>**Likelihoods for salary(46_50):**</t>
  </si>
  <si>
    <t>Glasses Example from Class</t>
  </si>
  <si>
    <t>glasses (G)</t>
  </si>
  <si>
    <t>no glass (NG)</t>
  </si>
  <si>
    <t>Male (M)</t>
  </si>
  <si>
    <t>Female (F)</t>
  </si>
  <si>
    <t>P(M)</t>
  </si>
  <si>
    <t>P(F)</t>
  </si>
  <si>
    <t>P(G)</t>
  </si>
  <si>
    <t>P(NG)</t>
  </si>
  <si>
    <r>
      <t xml:space="preserve">P(M </t>
    </r>
    <r>
      <rPr>
        <sz val="11"/>
        <color theme="1"/>
        <rFont val="Aptos Narrow"/>
        <family val="2"/>
      </rPr>
      <t>∩</t>
    </r>
    <r>
      <rPr>
        <sz val="9.35"/>
        <color theme="1"/>
        <rFont val="Aptos Narrow"/>
        <family val="2"/>
      </rPr>
      <t xml:space="preserve"> </t>
    </r>
    <r>
      <rPr>
        <sz val="11"/>
        <color theme="1"/>
        <rFont val="Aptos Narrow"/>
        <family val="2"/>
        <scheme val="minor"/>
      </rPr>
      <t>G)</t>
    </r>
  </si>
  <si>
    <t>P(F ∩ G)</t>
  </si>
  <si>
    <t>P(M ∩ NG)</t>
  </si>
  <si>
    <t>P(F ∩  NG)</t>
  </si>
  <si>
    <t>P(G | M)</t>
  </si>
  <si>
    <t>P(M | G)</t>
  </si>
  <si>
    <t xml:space="preserve">P(A|B) = </t>
  </si>
  <si>
    <t>P(A  ∩ B)/P(B)=</t>
  </si>
  <si>
    <t>P(B|A)*P(A)/P(B)</t>
  </si>
  <si>
    <t>Cancer Example from Class</t>
  </si>
  <si>
    <t>Observed Values</t>
  </si>
  <si>
    <t>P(A) =</t>
  </si>
  <si>
    <t>P(h = cancer)</t>
  </si>
  <si>
    <t>P(B) =</t>
  </si>
  <si>
    <t>P(age = 65)</t>
  </si>
  <si>
    <t>P(B|A) =</t>
  </si>
  <si>
    <t>P(age = 65 | cancer)</t>
  </si>
  <si>
    <t>P(A|B) = P(B|A)*P(A)/P(B)</t>
  </si>
  <si>
    <t xml:space="preserve">P(A|B) =  </t>
  </si>
  <si>
    <t>P(cancer | age = 65)</t>
  </si>
  <si>
    <t>Gender</t>
  </si>
  <si>
    <t>Manhatten Distance</t>
  </si>
  <si>
    <t>x</t>
  </si>
  <si>
    <t>y</t>
  </si>
  <si>
    <t>total</t>
  </si>
  <si>
    <t>f</t>
  </si>
  <si>
    <t>c</t>
  </si>
  <si>
    <t>distance</t>
  </si>
  <si>
    <t>Value Matrix</t>
  </si>
  <si>
    <t>Play BB</t>
  </si>
  <si>
    <t>No BB</t>
  </si>
  <si>
    <t>Cerial</t>
  </si>
  <si>
    <t>Not Cerial</t>
  </si>
  <si>
    <t>Expected Value Matrix</t>
  </si>
  <si>
    <t>gender</t>
  </si>
  <si>
    <t>golf</t>
  </si>
  <si>
    <t>m</t>
  </si>
  <si>
    <t>l</t>
  </si>
  <si>
    <t>h</t>
  </si>
  <si>
    <t>Gain Calculations</t>
  </si>
  <si>
    <t>play golf</t>
  </si>
  <si>
    <t>Info(D)</t>
  </si>
  <si>
    <r>
      <t>INFO</t>
    </r>
    <r>
      <rPr>
        <sz val="8"/>
        <color theme="1"/>
        <rFont val="Aptos Narrow"/>
        <family val="2"/>
        <scheme val="minor"/>
      </rPr>
      <t>De</t>
    </r>
    <r>
      <rPr>
        <sz val="11"/>
        <color theme="1"/>
        <rFont val="Aptos Narrow"/>
        <family val="2"/>
        <scheme val="minor"/>
      </rPr>
      <t>(D)</t>
    </r>
  </si>
  <si>
    <t>Grand Total</t>
  </si>
  <si>
    <t>gain(Income)</t>
  </si>
  <si>
    <t>Income</t>
  </si>
  <si>
    <t>a</t>
  </si>
  <si>
    <t>b</t>
  </si>
  <si>
    <t>d</t>
  </si>
  <si>
    <t>e</t>
  </si>
  <si>
    <t>g</t>
  </si>
  <si>
    <t>x1</t>
  </si>
  <si>
    <t>x2</t>
  </si>
  <si>
    <t>Points</t>
  </si>
  <si>
    <t xml:space="preserve">Distance </t>
  </si>
  <si>
    <t>e,f</t>
  </si>
  <si>
    <t>d,h</t>
  </si>
  <si>
    <t>b,g</t>
  </si>
  <si>
    <t>Distance Cluster Matrix Manhtan</t>
  </si>
  <si>
    <t>MIN[dist(e,f),a]</t>
  </si>
  <si>
    <t>MIN[dist(e,f),b]</t>
  </si>
  <si>
    <t>MIN[dist(e,f),c]</t>
  </si>
  <si>
    <t>MIN[dist(e,f),d]</t>
  </si>
  <si>
    <t>MIN[dist(e,f),e]</t>
  </si>
  <si>
    <t>MIN[dist(e,f,c),a]</t>
  </si>
  <si>
    <t>MIN[dist(e,f,c),b]</t>
  </si>
  <si>
    <t>MIN[dist(e,f,c),c]</t>
  </si>
  <si>
    <t>MIN[dist(e,f,c),d]</t>
  </si>
  <si>
    <t>MIN[dist(e,f,c),e,f]</t>
  </si>
  <si>
    <t>c,e,f</t>
  </si>
  <si>
    <t>c,ef</t>
  </si>
  <si>
    <t>MIN[dist(d,h),a]</t>
  </si>
  <si>
    <t>MIN[dist(d,h),b]</t>
  </si>
  <si>
    <t>MIN[dist(d,h),c,e,f]</t>
  </si>
  <si>
    <t>MIN[dist(d,h),g]</t>
  </si>
  <si>
    <t>MIN[dist(d,h),h]</t>
  </si>
  <si>
    <t>MIN[dist(d,h,a),a]</t>
  </si>
  <si>
    <t>MIN[dist(d,h,a),b]</t>
  </si>
  <si>
    <t>adh</t>
  </si>
  <si>
    <t>MIN[dist(bg),adh]</t>
  </si>
  <si>
    <t>bgcef</t>
  </si>
  <si>
    <t>MIN[dist(bg),cef]</t>
  </si>
  <si>
    <t>C1</t>
  </si>
  <si>
    <t>Points(i)</t>
  </si>
  <si>
    <t>Initial Medoid</t>
  </si>
  <si>
    <t>C2</t>
  </si>
  <si>
    <t>Cluster Assignment</t>
  </si>
  <si>
    <t>C1 Distance</t>
  </si>
  <si>
    <t>C2 Distance</t>
  </si>
  <si>
    <t>c and h clustering</t>
  </si>
  <si>
    <t>Cost</t>
  </si>
  <si>
    <t>New Medioid</t>
  </si>
  <si>
    <t>Final Exam</t>
  </si>
  <si>
    <t>C1=g</t>
  </si>
  <si>
    <t>income</t>
  </si>
  <si>
    <t>male</t>
  </si>
  <si>
    <t>female</t>
  </si>
  <si>
    <t>young</t>
  </si>
  <si>
    <t>teenager</t>
  </si>
  <si>
    <t>elder</t>
  </si>
  <si>
    <t>middle age</t>
  </si>
  <si>
    <t>medium</t>
  </si>
  <si>
    <t>low</t>
  </si>
  <si>
    <t>high</t>
  </si>
  <si>
    <t>yes</t>
  </si>
  <si>
    <t>no</t>
  </si>
  <si>
    <t>male, young, low</t>
  </si>
  <si>
    <t>Total count = 162</t>
  </si>
  <si>
    <t>P(play golf)</t>
  </si>
  <si>
    <t>Young</t>
  </si>
  <si>
    <t>P(young)</t>
  </si>
  <si>
    <t>**Likelihoods for young:**</t>
  </si>
  <si>
    <t>**Likelihoods for :**</t>
  </si>
  <si>
    <t>(yes)</t>
  </si>
  <si>
    <t>(no)</t>
  </si>
  <si>
    <t>(male | yes)</t>
  </si>
  <si>
    <t>(male |no)</t>
  </si>
  <si>
    <t>P(male | yes)</t>
  </si>
  <si>
    <t>P(male |no)</t>
  </si>
  <si>
    <t>(young | yes)</t>
  </si>
  <si>
    <t>(young | no)</t>
  </si>
  <si>
    <t>P(young | yes)</t>
  </si>
  <si>
    <t>P(young | no)</t>
  </si>
  <si>
    <t>**Likelihoods for income(low):**</t>
  </si>
  <si>
    <t>(low | yes)</t>
  </si>
  <si>
    <t>(low | no)</t>
  </si>
  <si>
    <t>P(low | yes)</t>
  </si>
  <si>
    <t>P(low | no)</t>
  </si>
  <si>
    <t>X = (male, young, low )</t>
  </si>
  <si>
    <t>P(X|C = yes)</t>
  </si>
  <si>
    <t>P(X|C = nor)</t>
  </si>
  <si>
    <t>P(X|C = yes)*P(C = yes)</t>
  </si>
  <si>
    <t>P(X|C = no)*P(C = no)</t>
  </si>
  <si>
    <t>C2=f</t>
  </si>
  <si>
    <t>C3=b</t>
  </si>
  <si>
    <t>C3 Distance</t>
  </si>
  <si>
    <t>C3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</si>
</sst>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4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8"/>
      <name val="Aptos Narrow"/>
      <family val="2"/>
      <scheme val="minor"/>
    </font>
    <font>
      <sz val="10"/>
      <color rgb="FF000000"/>
      <name val="SourceSansPro-Light-Identity-H"/>
    </font>
    <font>
      <sz val="11"/>
      <color theme="1"/>
      <name val="Aptos Narrow"/>
      <family val="2"/>
    </font>
    <font>
      <sz val="9.35"/>
      <color theme="1"/>
      <name val="Aptos Narrow"/>
      <family val="2"/>
    </font>
    <font>
      <sz val="8"/>
      <color theme="1"/>
      <name val="Aptos Narrow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92D050"/>
        <bgColor indexed="64"/>
      </patternFill>
    </fill>
  </fills>
  <borders count="38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79">
    <xf numFmtId="0" fontId="0" fillId="0" borderId="0" xfId="0"/>
    <xf numFmtId="0" fontId="0" fillId="0" borderId="0" xfId="0" applyAlignment="1">
      <alignment horizontal="center"/>
    </xf>
    <xf numFmtId="0" fontId="0" fillId="0" borderId="11" xfId="0" applyBorder="1"/>
    <xf numFmtId="0" fontId="0" fillId="0" borderId="10" xfId="0" applyBorder="1"/>
    <xf numFmtId="0" fontId="0" fillId="0" borderId="12" xfId="0" applyBorder="1"/>
    <xf numFmtId="0" fontId="16" fillId="0" borderId="0" xfId="0" applyFont="1"/>
    <xf numFmtId="2" fontId="0" fillId="0" borderId="12" xfId="0" applyNumberFormat="1" applyBorder="1"/>
    <xf numFmtId="0" fontId="0" fillId="34" borderId="12" xfId="0" applyFill="1" applyBorder="1"/>
    <xf numFmtId="2" fontId="0" fillId="34" borderId="12" xfId="0" applyNumberFormat="1" applyFill="1" applyBorder="1"/>
    <xf numFmtId="2" fontId="0" fillId="0" borderId="0" xfId="0" applyNumberFormat="1"/>
    <xf numFmtId="0" fontId="0" fillId="35" borderId="0" xfId="0" applyFill="1"/>
    <xf numFmtId="0" fontId="0" fillId="35" borderId="10" xfId="0" applyFill="1" applyBorder="1"/>
    <xf numFmtId="0" fontId="0" fillId="35" borderId="11" xfId="0" applyFill="1" applyBorder="1"/>
    <xf numFmtId="0" fontId="0" fillId="36" borderId="0" xfId="0" applyFill="1"/>
    <xf numFmtId="0" fontId="0" fillId="36" borderId="10" xfId="0" applyFill="1" applyBorder="1"/>
    <xf numFmtId="0" fontId="0" fillId="36" borderId="11" xfId="0" applyFill="1" applyBorder="1"/>
    <xf numFmtId="0" fontId="0" fillId="0" borderId="20" xfId="0" applyBorder="1"/>
    <xf numFmtId="0" fontId="0" fillId="0" borderId="21" xfId="0" applyBorder="1"/>
    <xf numFmtId="0" fontId="0" fillId="0" borderId="18" xfId="0" applyBorder="1"/>
    <xf numFmtId="0" fontId="0" fillId="0" borderId="19" xfId="0" applyBorder="1"/>
    <xf numFmtId="2" fontId="0" fillId="33" borderId="19" xfId="0" applyNumberFormat="1" applyFill="1" applyBorder="1"/>
    <xf numFmtId="0" fontId="0" fillId="0" borderId="22" xfId="0" applyBorder="1"/>
    <xf numFmtId="2" fontId="0" fillId="0" borderId="23" xfId="0" applyNumberFormat="1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2" fontId="0" fillId="0" borderId="19" xfId="0" applyNumberFormat="1" applyBorder="1"/>
    <xf numFmtId="0" fontId="0" fillId="34" borderId="18" xfId="0" applyFill="1" applyBorder="1"/>
    <xf numFmtId="0" fontId="0" fillId="34" borderId="22" xfId="0" applyFill="1" applyBorder="1"/>
    <xf numFmtId="0" fontId="0" fillId="34" borderId="23" xfId="0" applyFill="1" applyBorder="1"/>
    <xf numFmtId="2" fontId="0" fillId="34" borderId="23" xfId="0" applyNumberFormat="1" applyFill="1" applyBorder="1"/>
    <xf numFmtId="0" fontId="0" fillId="0" borderId="23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18" fillId="0" borderId="14" xfId="42" applyBorder="1"/>
    <xf numFmtId="0" fontId="16" fillId="0" borderId="12" xfId="0" applyFont="1" applyBorder="1" applyAlignment="1">
      <alignment horizontal="center"/>
    </xf>
    <xf numFmtId="0" fontId="0" fillId="33" borderId="12" xfId="0" applyFill="1" applyBorder="1"/>
    <xf numFmtId="0" fontId="0" fillId="0" borderId="12" xfId="0" applyBorder="1" applyAlignment="1">
      <alignment horizontal="center"/>
    </xf>
    <xf numFmtId="0" fontId="0" fillId="0" borderId="0" xfId="0" applyAlignment="1">
      <alignment horizontal="left"/>
    </xf>
    <xf numFmtId="0" fontId="16" fillId="0" borderId="0" xfId="0" applyFont="1" applyAlignment="1">
      <alignment horizontal="center"/>
    </xf>
    <xf numFmtId="0" fontId="0" fillId="35" borderId="12" xfId="0" applyFill="1" applyBorder="1" applyAlignment="1">
      <alignment horizontal="center"/>
    </xf>
    <xf numFmtId="0" fontId="0" fillId="36" borderId="12" xfId="0" applyFill="1" applyBorder="1" applyAlignment="1">
      <alignment horizontal="center"/>
    </xf>
    <xf numFmtId="0" fontId="0" fillId="0" borderId="18" xfId="0" applyBorder="1" applyAlignment="1">
      <alignment horizontal="left"/>
    </xf>
    <xf numFmtId="0" fontId="0" fillId="0" borderId="12" xfId="0" applyBorder="1" applyAlignment="1">
      <alignment horizontal="left"/>
    </xf>
    <xf numFmtId="0" fontId="0" fillId="0" borderId="19" xfId="0" applyBorder="1" applyAlignment="1">
      <alignment horizontal="left"/>
    </xf>
    <xf numFmtId="0" fontId="16" fillId="0" borderId="18" xfId="0" applyFont="1" applyBorder="1" applyAlignment="1">
      <alignment horizontal="center"/>
    </xf>
    <xf numFmtId="0" fontId="16" fillId="0" borderId="12" xfId="0" applyFont="1" applyBorder="1" applyAlignment="1">
      <alignment horizontal="center"/>
    </xf>
    <xf numFmtId="0" fontId="16" fillId="0" borderId="19" xfId="0" applyFont="1" applyBorder="1" applyAlignment="1">
      <alignment horizontal="center"/>
    </xf>
    <xf numFmtId="0" fontId="16" fillId="0" borderId="31" xfId="0" applyFont="1" applyBorder="1" applyAlignment="1">
      <alignment horizontal="center"/>
    </xf>
    <xf numFmtId="0" fontId="16" fillId="0" borderId="32" xfId="0" applyFont="1" applyBorder="1" applyAlignment="1">
      <alignment horizontal="center"/>
    </xf>
    <xf numFmtId="0" fontId="16" fillId="0" borderId="33" xfId="0" applyFont="1" applyBorder="1" applyAlignment="1">
      <alignment horizontal="center"/>
    </xf>
    <xf numFmtId="0" fontId="16" fillId="0" borderId="15" xfId="0" applyFont="1" applyBorder="1" applyAlignment="1">
      <alignment horizontal="center"/>
    </xf>
    <xf numFmtId="0" fontId="16" fillId="0" borderId="16" xfId="0" applyFont="1" applyBorder="1" applyAlignment="1">
      <alignment horizontal="center"/>
    </xf>
    <xf numFmtId="0" fontId="16" fillId="0" borderId="27" xfId="0" applyFont="1" applyBorder="1" applyAlignment="1">
      <alignment horizontal="center"/>
    </xf>
    <xf numFmtId="0" fontId="16" fillId="0" borderId="13" xfId="0" applyFont="1" applyBorder="1" applyAlignment="1">
      <alignment horizontal="center"/>
    </xf>
    <xf numFmtId="0" fontId="16" fillId="0" borderId="17" xfId="0" applyFont="1" applyBorder="1" applyAlignment="1">
      <alignment horizontal="center"/>
    </xf>
    <xf numFmtId="0" fontId="16" fillId="0" borderId="20" xfId="0" applyFont="1" applyBorder="1" applyAlignment="1">
      <alignment horizontal="center"/>
    </xf>
    <xf numFmtId="0" fontId="16" fillId="0" borderId="21" xfId="0" applyFont="1" applyBorder="1" applyAlignment="1">
      <alignment horizontal="center"/>
    </xf>
    <xf numFmtId="0" fontId="20" fillId="0" borderId="12" xfId="0" applyFont="1" applyBorder="1" applyAlignment="1">
      <alignment vertical="center" wrapText="1"/>
    </xf>
    <xf numFmtId="0" fontId="16" fillId="0" borderId="34" xfId="0" applyFont="1" applyBorder="1" applyAlignment="1">
      <alignment horizontal="center"/>
    </xf>
    <xf numFmtId="0" fontId="16" fillId="0" borderId="10" xfId="0" applyFont="1" applyBorder="1" applyAlignment="1">
      <alignment horizontal="center"/>
    </xf>
    <xf numFmtId="0" fontId="16" fillId="0" borderId="35" xfId="0" applyFont="1" applyBorder="1" applyAlignment="1">
      <alignment horizontal="center"/>
    </xf>
    <xf numFmtId="0" fontId="16" fillId="0" borderId="34" xfId="0" applyFont="1" applyBorder="1" applyAlignment="1">
      <alignment horizontal="center"/>
    </xf>
    <xf numFmtId="0" fontId="16" fillId="0" borderId="35" xfId="0" applyFont="1" applyBorder="1" applyAlignment="1">
      <alignment horizontal="center"/>
    </xf>
    <xf numFmtId="0" fontId="0" fillId="0" borderId="0" xfId="0" applyAlignment="1">
      <alignment horizontal="center"/>
    </xf>
    <xf numFmtId="0" fontId="16" fillId="0" borderId="12" xfId="0" applyFont="1" applyBorder="1"/>
    <xf numFmtId="2" fontId="0" fillId="37" borderId="12" xfId="0" applyNumberFormat="1" applyFill="1" applyBorder="1"/>
    <xf numFmtId="2" fontId="0" fillId="38" borderId="12" xfId="0" applyNumberFormat="1" applyFill="1" applyBorder="1"/>
    <xf numFmtId="0" fontId="0" fillId="0" borderId="0" xfId="0" applyBorder="1"/>
    <xf numFmtId="0" fontId="0" fillId="0" borderId="0" xfId="0" applyFill="1"/>
    <xf numFmtId="0" fontId="0" fillId="0" borderId="12" xfId="0" applyFill="1" applyBorder="1"/>
    <xf numFmtId="0" fontId="0" fillId="37" borderId="12" xfId="0" applyFill="1" applyBorder="1"/>
    <xf numFmtId="0" fontId="0" fillId="0" borderId="12" xfId="0" applyBorder="1" applyAlignment="1"/>
    <xf numFmtId="0" fontId="0" fillId="0" borderId="36" xfId="0" applyFill="1" applyBorder="1"/>
    <xf numFmtId="0" fontId="0" fillId="0" borderId="37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0" borderId="34" xfId="0" applyFill="1" applyBorder="1" applyAlignmen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scatter</a:t>
            </a:r>
            <a:r>
              <a:rPr lang="en-US" baseline="0"/>
              <a:t> of x1, x2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405735801629379"/>
          <c:y val="0.13031737697395418"/>
          <c:w val="0.83700122056698534"/>
          <c:h val="0.72760334328004916"/>
        </c:manualLayout>
      </c:layout>
      <c:scatterChart>
        <c:scatterStyle val="lineMarker"/>
        <c:varyColors val="0"/>
        <c:ser>
          <c:idx val="0"/>
          <c:order val="0"/>
          <c:tx>
            <c:strRef>
              <c:f>'K-Means &amp; K-Medoid (Centroids)'!$C$25</c:f>
              <c:strCache>
                <c:ptCount val="1"/>
                <c:pt idx="0">
                  <c:v>x2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/>
            </c:spPr>
          </c:marker>
          <c:dLbls>
            <c:dLbl>
              <c:idx val="0"/>
              <c:tx>
                <c:rich>
                  <a:bodyPr/>
                  <a:lstStyle/>
                  <a:p>
                    <a:fld id="{74CB09EC-1065-42D2-AC33-90758576A4FF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0-E068-4C72-A3EC-AB6C973E0BCB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D2AB1A4B-E383-43C9-9330-99CF5EB75D93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E068-4C72-A3EC-AB6C973E0BCB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5F557513-6F86-47CF-9D81-05843DA6C454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2-E068-4C72-A3EC-AB6C973E0BCB}"/>
                </c:ext>
              </c:extLst>
            </c:dLbl>
            <c:dLbl>
              <c:idx val="3"/>
              <c:tx>
                <c:rich>
                  <a:bodyPr/>
                  <a:lstStyle/>
                  <a:p>
                    <a:fld id="{7E564997-A193-4508-82AD-12FCEBA17D63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E068-4C72-A3EC-AB6C973E0BCB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2CA717F5-87D9-488B-98F9-D2F572D9E467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E068-4C72-A3EC-AB6C973E0BCB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fld id="{3C27D378-240F-412A-9824-51C891D7AC67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E068-4C72-A3EC-AB6C973E0BCB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fld id="{9C38A327-5DB9-478D-8B40-988A8B3D0703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6-E068-4C72-A3EC-AB6C973E0BCB}"/>
                </c:ext>
              </c:extLst>
            </c:dLbl>
            <c:dLbl>
              <c:idx val="7"/>
              <c:tx>
                <c:rich>
                  <a:bodyPr/>
                  <a:lstStyle/>
                  <a:p>
                    <a:fld id="{FB370C7A-0249-4EFE-A320-AE111018B248}" type="CELLRANGE">
                      <a:rPr lang="en-US"/>
                      <a:pPr/>
                      <a:t>[CELLRANGE]</a:t>
                    </a:fld>
                    <a:endParaRPr lang="en-US"/>
                  </a:p>
                </c:rich>
              </c:tx>
              <c:dLblPos val="t"/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7-E068-4C72-A3EC-AB6C973E0BC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xVal>
            <c:numRef>
              <c:f>'K-Means &amp; K-Medoid (Centroids)'!$B$26:$B$33</c:f>
              <c:numCache>
                <c:formatCode>General</c:formatCode>
                <c:ptCount val="8"/>
                <c:pt idx="0">
                  <c:v>2</c:v>
                </c:pt>
                <c:pt idx="1">
                  <c:v>2</c:v>
                </c:pt>
                <c:pt idx="2">
                  <c:v>8</c:v>
                </c:pt>
                <c:pt idx="3">
                  <c:v>5</c:v>
                </c:pt>
                <c:pt idx="4">
                  <c:v>7</c:v>
                </c:pt>
                <c:pt idx="5">
                  <c:v>6</c:v>
                </c:pt>
                <c:pt idx="6">
                  <c:v>1</c:v>
                </c:pt>
                <c:pt idx="7">
                  <c:v>4</c:v>
                </c:pt>
              </c:numCache>
            </c:numRef>
          </c:xVal>
          <c:yVal>
            <c:numRef>
              <c:f>'K-Means &amp; K-Medoid (Centroids)'!$C$26:$C$33</c:f>
              <c:numCache>
                <c:formatCode>General</c:formatCode>
                <c:ptCount val="8"/>
                <c:pt idx="0">
                  <c:v>10</c:v>
                </c:pt>
                <c:pt idx="1">
                  <c:v>5</c:v>
                </c:pt>
                <c:pt idx="2">
                  <c:v>4</c:v>
                </c:pt>
                <c:pt idx="3">
                  <c:v>8</c:v>
                </c:pt>
                <c:pt idx="4">
                  <c:v>5</c:v>
                </c:pt>
                <c:pt idx="5">
                  <c:v>4</c:v>
                </c:pt>
                <c:pt idx="6">
                  <c:v>2</c:v>
                </c:pt>
                <c:pt idx="7">
                  <c:v>9</c:v>
                </c:pt>
              </c:numCache>
            </c:numRef>
          </c:yVal>
          <c:smooth val="0"/>
          <c:extLst>
            <c:ext xmlns:c15="http://schemas.microsoft.com/office/drawing/2012/chart" uri="{02D57815-91ED-43cb-92C2-25804820EDAC}">
              <c15:datalabelsRange>
                <c15:f>'K-Means &amp; K-Medoid (Centroids)'!$A$26:$A$33</c15:f>
                <c15:dlblRangeCache>
                  <c:ptCount val="8"/>
                  <c:pt idx="0">
                    <c:v>a</c:v>
                  </c:pt>
                  <c:pt idx="1">
                    <c:v>b</c:v>
                  </c:pt>
                  <c:pt idx="2">
                    <c:v>c</c:v>
                  </c:pt>
                  <c:pt idx="3">
                    <c:v>d</c:v>
                  </c:pt>
                  <c:pt idx="4">
                    <c:v>e</c:v>
                  </c:pt>
                  <c:pt idx="5">
                    <c:v>f</c:v>
                  </c:pt>
                  <c:pt idx="6">
                    <c:v>g</c:v>
                  </c:pt>
                  <c:pt idx="7">
                    <c:v>h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8-E068-4C72-A3EC-AB6C973E0BCB}"/>
            </c:ext>
          </c:extLst>
        </c:ser>
        <c:ser>
          <c:idx val="1"/>
          <c:order val="1"/>
          <c:tx>
            <c:strRef>
              <c:f>'K-Means &amp; K-Medoid (Centroids)'!$A$25</c:f>
              <c:strCache>
                <c:ptCount val="1"/>
                <c:pt idx="0">
                  <c:v>Points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4"/>
                </a:solidFill>
                <a:round/>
              </a:ln>
              <a:effectLst/>
            </c:spPr>
          </c:marker>
          <c:xVal>
            <c:strRef>
              <c:f>'K-Means &amp; K-Medoid (Centroids)'!$A$26:$A$33</c:f>
              <c:strCache>
                <c:ptCount val="8"/>
                <c:pt idx="0">
                  <c:v>a</c:v>
                </c:pt>
                <c:pt idx="1">
                  <c:v>b</c:v>
                </c:pt>
                <c:pt idx="2">
                  <c:v>c</c:v>
                </c:pt>
                <c:pt idx="3">
                  <c:v>d</c:v>
                </c:pt>
                <c:pt idx="4">
                  <c:v>e</c:v>
                </c:pt>
                <c:pt idx="5">
                  <c:v>f</c:v>
                </c:pt>
                <c:pt idx="6">
                  <c:v>g</c:v>
                </c:pt>
                <c:pt idx="7">
                  <c:v>h</c:v>
                </c:pt>
              </c:strCache>
            </c:strRef>
          </c:xVal>
          <c:yVal>
            <c:numLit>
              <c:formatCode>General</c:formatCode>
              <c:ptCount val="1"/>
              <c:pt idx="0">
                <c:v>1</c:v>
              </c:pt>
            </c:numLit>
          </c:yVal>
          <c:smooth val="0"/>
          <c:extLst>
            <c:ext xmlns:c16="http://schemas.microsoft.com/office/drawing/2014/chart" uri="{C3380CC4-5D6E-409C-BE32-E72D297353CC}">
              <c16:uniqueId val="{00000009-E068-4C72-A3EC-AB6C973E0B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8295311"/>
        <c:axId val="868282351"/>
      </c:scatterChart>
      <c:valAx>
        <c:axId val="868295311"/>
        <c:scaling>
          <c:orientation val="minMax"/>
          <c:max val="10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X1</a:t>
                </a:r>
              </a:p>
              <a:p>
                <a:pPr>
                  <a:defRPr/>
                </a:pP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282351"/>
        <c:crosses val="autoZero"/>
        <c:crossBetween val="midCat"/>
        <c:majorUnit val="1"/>
      </c:valAx>
      <c:valAx>
        <c:axId val="8682823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X2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2">
                <a:lumMod val="40000"/>
                <a:lumOff val="60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295311"/>
        <c:crosses val="autoZero"/>
        <c:crossBetween val="midCat"/>
        <c:majorUnit val="1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ROC</a:t>
            </a:r>
            <a:r>
              <a:rPr lang="en-US" baseline="0"/>
              <a:t> Curve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ROC Curve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'ROC Curve (P1)'!$H$17:$H$26</c:f>
              <c:numCache>
                <c:formatCode>General</c:formatCode>
                <c:ptCount val="10"/>
                <c:pt idx="0">
                  <c:v>0</c:v>
                </c:pt>
                <c:pt idx="1">
                  <c:v>0.2</c:v>
                </c:pt>
                <c:pt idx="2">
                  <c:v>0.2</c:v>
                </c:pt>
                <c:pt idx="3">
                  <c:v>0.2</c:v>
                </c:pt>
                <c:pt idx="4">
                  <c:v>0.4</c:v>
                </c:pt>
                <c:pt idx="5">
                  <c:v>0.4</c:v>
                </c:pt>
                <c:pt idx="6">
                  <c:v>0.6</c:v>
                </c:pt>
                <c:pt idx="7">
                  <c:v>0.8</c:v>
                </c:pt>
                <c:pt idx="8">
                  <c:v>1</c:v>
                </c:pt>
                <c:pt idx="9">
                  <c:v>1</c:v>
                </c:pt>
              </c:numCache>
            </c:numRef>
          </c:xVal>
          <c:yVal>
            <c:numRef>
              <c:f>'ROC Curve (P1)'!$I$17:$I$26</c:f>
              <c:numCache>
                <c:formatCode>General</c:formatCode>
                <c:ptCount val="10"/>
                <c:pt idx="0">
                  <c:v>0.2</c:v>
                </c:pt>
                <c:pt idx="1">
                  <c:v>0.2</c:v>
                </c:pt>
                <c:pt idx="2">
                  <c:v>0.4</c:v>
                </c:pt>
                <c:pt idx="3">
                  <c:v>0.6</c:v>
                </c:pt>
                <c:pt idx="4">
                  <c:v>0.6</c:v>
                </c:pt>
                <c:pt idx="5">
                  <c:v>0.8</c:v>
                </c:pt>
                <c:pt idx="6">
                  <c:v>0.8</c:v>
                </c:pt>
                <c:pt idx="7">
                  <c:v>0.8</c:v>
                </c:pt>
                <c:pt idx="8">
                  <c:v>0.8</c:v>
                </c:pt>
                <c:pt idx="9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324-4C17-AC2D-D498365E7AB3}"/>
            </c:ext>
          </c:extLst>
        </c:ser>
        <c:ser>
          <c:idx val="1"/>
          <c:order val="1"/>
          <c:tx>
            <c:v>Random Guess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'ROC Curve (P1)'!$L$17:$L$18</c:f>
              <c:numCache>
                <c:formatCode>General</c:formatCode>
                <c:ptCount val="2"/>
                <c:pt idx="0">
                  <c:v>0</c:v>
                </c:pt>
                <c:pt idx="1">
                  <c:v>1</c:v>
                </c:pt>
              </c:numCache>
            </c:numRef>
          </c:xVal>
          <c:yVal>
            <c:numRef>
              <c:f>'ROC Curve (P1)'!$K$17:$K$18</c:f>
              <c:numCache>
                <c:formatCode>General</c:formatCode>
                <c:ptCount val="2"/>
                <c:pt idx="0">
                  <c:v>0</c:v>
                </c:pt>
                <c:pt idx="1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324-4C17-AC2D-D498365E7AB3}"/>
            </c:ext>
          </c:extLst>
        </c:ser>
        <c:ser>
          <c:idx val="2"/>
          <c:order val="2"/>
          <c:tx>
            <c:v>Convex Hull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('ROC Curve (P1)'!$H$17,'ROC Curve (P1)'!$H$20,'ROC Curve (P1)'!$H$22,'ROC Curve (P1)'!$H$26)</c:f>
              <c:numCache>
                <c:formatCode>General</c:formatCode>
                <c:ptCount val="4"/>
                <c:pt idx="0">
                  <c:v>0</c:v>
                </c:pt>
                <c:pt idx="1">
                  <c:v>0.2</c:v>
                </c:pt>
                <c:pt idx="2">
                  <c:v>0.4</c:v>
                </c:pt>
                <c:pt idx="3">
                  <c:v>1</c:v>
                </c:pt>
              </c:numCache>
            </c:numRef>
          </c:xVal>
          <c:yVal>
            <c:numRef>
              <c:f>('ROC Curve (P1)'!$I$17,'ROC Curve (P1)'!$I$20,'ROC Curve (P1)'!$I$22,'ROC Curve (P1)'!$I$26)</c:f>
              <c:numCache>
                <c:formatCode>General</c:formatCode>
                <c:ptCount val="4"/>
                <c:pt idx="0">
                  <c:v>0.2</c:v>
                </c:pt>
                <c:pt idx="1">
                  <c:v>0.6</c:v>
                </c:pt>
                <c:pt idx="2">
                  <c:v>0.8</c:v>
                </c:pt>
                <c:pt idx="3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324-4C17-AC2D-D498365E7AB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axId val="652090559"/>
        <c:axId val="652087679"/>
      </c:scatterChart>
      <c:valAx>
        <c:axId val="65209055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False Positive</a:t>
                </a:r>
                <a:r>
                  <a:rPr lang="en-US" baseline="0"/>
                  <a:t> Rate (FPR)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2087679"/>
        <c:crosses val="autoZero"/>
        <c:crossBetween val="midCat"/>
      </c:valAx>
      <c:valAx>
        <c:axId val="652087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True Positive</a:t>
                </a:r>
                <a:r>
                  <a:rPr lang="en-US" baseline="0"/>
                  <a:t> Rate (TPR)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209055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2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2"/>
    <cs:fontRef idx="minor">
      <a:schemeClr val="tx2"/>
    </cs:fontRef>
    <cs:spPr>
      <a:ln w="9525">
        <a:solidFill>
          <a:schemeClr val="phClr"/>
        </a:solidFill>
        <a:round/>
      </a:ln>
    </cs:spPr>
  </cs:dataPointMarker>
  <cs:dataPointMarkerLayout symbol="circle" size="5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spPr>
      <a:ln>
        <a:solidFill>
          <a:schemeClr val="tx2">
            <a:lumMod val="40000"/>
            <a:lumOff val="60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7.jpg"/><Relationship Id="rId7" Type="http://schemas.openxmlformats.org/officeDocument/2006/relationships/image" Target="../media/image10.svg"/><Relationship Id="rId2" Type="http://schemas.openxmlformats.org/officeDocument/2006/relationships/image" Target="../media/image6.svg"/><Relationship Id="rId1" Type="http://schemas.openxmlformats.org/officeDocument/2006/relationships/image" Target="../media/image5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10" Type="http://schemas.openxmlformats.org/officeDocument/2006/relationships/image" Target="../media/image13.jpg"/><Relationship Id="rId4" Type="http://schemas.openxmlformats.org/officeDocument/2006/relationships/chart" Target="../charts/chart1.xml"/><Relationship Id="rId9" Type="http://schemas.openxmlformats.org/officeDocument/2006/relationships/image" Target="../media/image12.sv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svg"/><Relationship Id="rId1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sv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svg"/><Relationship Id="rId1" Type="http://schemas.openxmlformats.org/officeDocument/2006/relationships/image" Target="../media/image16.png"/><Relationship Id="rId6" Type="http://schemas.openxmlformats.org/officeDocument/2006/relationships/image" Target="../media/image21.svg"/><Relationship Id="rId5" Type="http://schemas.openxmlformats.org/officeDocument/2006/relationships/image" Target="../media/image20.png"/><Relationship Id="rId4" Type="http://schemas.openxmlformats.org/officeDocument/2006/relationships/image" Target="../media/image19.sv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jpg"/><Relationship Id="rId6" Type="http://schemas.openxmlformats.org/officeDocument/2006/relationships/image" Target="../media/image30.svg"/><Relationship Id="rId5" Type="http://schemas.openxmlformats.org/officeDocument/2006/relationships/image" Target="../media/image29.png"/><Relationship Id="rId4" Type="http://schemas.openxmlformats.org/officeDocument/2006/relationships/image" Target="../media/image28.sv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0</xdr:rowOff>
    </xdr:from>
    <xdr:to>
      <xdr:col>8</xdr:col>
      <xdr:colOff>800100</xdr:colOff>
      <xdr:row>25</xdr:row>
      <xdr:rowOff>52388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FAB0DC06-FB57-9363-865F-67A2BD431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76200" y="0"/>
          <a:ext cx="6419850" cy="4814888"/>
        </a:xfrm>
        <a:prstGeom prst="rect">
          <a:avLst/>
        </a:prstGeom>
      </xdr:spPr>
    </xdr:pic>
    <xdr:clientData/>
  </xdr:twoCellAnchor>
  <xdr:twoCellAnchor editAs="oneCell">
    <xdr:from>
      <xdr:col>10</xdr:col>
      <xdr:colOff>447675</xdr:colOff>
      <xdr:row>0</xdr:row>
      <xdr:rowOff>133350</xdr:rowOff>
    </xdr:from>
    <xdr:to>
      <xdr:col>15</xdr:col>
      <xdr:colOff>461079</xdr:colOff>
      <xdr:row>7</xdr:row>
      <xdr:rowOff>123825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F3FB540-12A8-45E3-A5E2-FF6232E7C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4175" y="133350"/>
          <a:ext cx="4756854" cy="1323975"/>
        </a:xfrm>
        <a:prstGeom prst="rect">
          <a:avLst/>
        </a:prstGeom>
      </xdr:spPr>
    </xdr:pic>
    <xdr:clientData/>
  </xdr:twoCellAnchor>
  <xdr:twoCellAnchor editAs="oneCell">
    <xdr:from>
      <xdr:col>15</xdr:col>
      <xdr:colOff>495300</xdr:colOff>
      <xdr:row>0</xdr:row>
      <xdr:rowOff>19050</xdr:rowOff>
    </xdr:from>
    <xdr:to>
      <xdr:col>22</xdr:col>
      <xdr:colOff>578400</xdr:colOff>
      <xdr:row>22</xdr:row>
      <xdr:rowOff>54349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B96A5EC-48F4-42C5-883D-AB53889D7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0250" y="19050"/>
          <a:ext cx="5931450" cy="42262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47626</xdr:colOff>
      <xdr:row>0</xdr:row>
      <xdr:rowOff>28575</xdr:rowOff>
    </xdr:from>
    <xdr:to>
      <xdr:col>9</xdr:col>
      <xdr:colOff>111125</xdr:colOff>
      <xdr:row>22</xdr:row>
      <xdr:rowOff>0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A7AE21F1-20C7-F0C5-61F0-7C7858EB4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7626" y="28575"/>
          <a:ext cx="5549899" cy="4162425"/>
        </a:xfrm>
        <a:prstGeom prst="rect">
          <a:avLst/>
        </a:prstGeom>
      </xdr:spPr>
    </xdr:pic>
    <xdr:clientData/>
  </xdr:twoCellAnchor>
  <xdr:twoCellAnchor editAs="oneCell">
    <xdr:from>
      <xdr:col>9</xdr:col>
      <xdr:colOff>257175</xdr:colOff>
      <xdr:row>1</xdr:row>
      <xdr:rowOff>152400</xdr:rowOff>
    </xdr:from>
    <xdr:to>
      <xdr:col>22</xdr:col>
      <xdr:colOff>142876</xdr:colOff>
      <xdr:row>23</xdr:row>
      <xdr:rowOff>7044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7F03E1-0785-4787-97B9-0B4B6C98D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3575" y="342900"/>
          <a:ext cx="8229601" cy="4045644"/>
        </a:xfrm>
        <a:prstGeom prst="rect">
          <a:avLst/>
        </a:prstGeom>
      </xdr:spPr>
    </xdr:pic>
    <xdr:clientData/>
  </xdr:twoCellAnchor>
  <xdr:twoCellAnchor>
    <xdr:from>
      <xdr:col>13</xdr:col>
      <xdr:colOff>219075</xdr:colOff>
      <xdr:row>23</xdr:row>
      <xdr:rowOff>76200</xdr:rowOff>
    </xdr:from>
    <xdr:to>
      <xdr:col>20</xdr:col>
      <xdr:colOff>585787</xdr:colOff>
      <xdr:row>43</xdr:row>
      <xdr:rowOff>119063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BC11D30-0957-4938-875B-BBF7D91E8F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0</xdr:colOff>
      <xdr:row>35</xdr:row>
      <xdr:rowOff>0</xdr:rowOff>
    </xdr:from>
    <xdr:to>
      <xdr:col>9</xdr:col>
      <xdr:colOff>123825</xdr:colOff>
      <xdr:row>57</xdr:row>
      <xdr:rowOff>19330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7056D4-9262-4E07-A178-0DF1FEA41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667500"/>
          <a:ext cx="5610225" cy="421033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54</xdr:row>
      <xdr:rowOff>190499</xdr:rowOff>
    </xdr:from>
    <xdr:to>
      <xdr:col>11</xdr:col>
      <xdr:colOff>200025</xdr:colOff>
      <xdr:row>81</xdr:row>
      <xdr:rowOff>133350</xdr:rowOff>
    </xdr:to>
    <xdr:pic>
      <xdr:nvPicPr>
        <xdr:cNvPr id="6" name="Graphic 5">
          <a:extLst>
            <a:ext uri="{FF2B5EF4-FFF2-40B4-BE49-F238E27FC236}">
              <a16:creationId xmlns:a16="http://schemas.microsoft.com/office/drawing/2014/main" id="{041881DD-111B-4FAF-821A-55CE429A8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23825" y="10477499"/>
          <a:ext cx="6781800" cy="5086351"/>
        </a:xfrm>
        <a:prstGeom prst="rect">
          <a:avLst/>
        </a:prstGeom>
      </xdr:spPr>
    </xdr:pic>
    <xdr:clientData/>
  </xdr:twoCellAnchor>
  <xdr:twoCellAnchor editAs="oneCell">
    <xdr:from>
      <xdr:col>0</xdr:col>
      <xdr:colOff>152399</xdr:colOff>
      <xdr:row>80</xdr:row>
      <xdr:rowOff>123825</xdr:rowOff>
    </xdr:from>
    <xdr:to>
      <xdr:col>11</xdr:col>
      <xdr:colOff>219074</xdr:colOff>
      <xdr:row>107</xdr:row>
      <xdr:rowOff>59531</xdr:rowOff>
    </xdr:to>
    <xdr:pic>
      <xdr:nvPicPr>
        <xdr:cNvPr id="7" name="Graphic 6">
          <a:extLst>
            <a:ext uri="{FF2B5EF4-FFF2-40B4-BE49-F238E27FC236}">
              <a16:creationId xmlns:a16="http://schemas.microsoft.com/office/drawing/2014/main" id="{2A4732C5-CF80-43D4-9C09-A01F18DC9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52399" y="15363825"/>
          <a:ext cx="6772275" cy="5079206"/>
        </a:xfrm>
        <a:prstGeom prst="rect">
          <a:avLst/>
        </a:prstGeom>
      </xdr:spPr>
    </xdr:pic>
    <xdr:clientData/>
  </xdr:twoCellAnchor>
  <xdr:twoCellAnchor>
    <xdr:from>
      <xdr:col>19</xdr:col>
      <xdr:colOff>200025</xdr:colOff>
      <xdr:row>35</xdr:row>
      <xdr:rowOff>28575</xdr:rowOff>
    </xdr:from>
    <xdr:to>
      <xdr:col>19</xdr:col>
      <xdr:colOff>352425</xdr:colOff>
      <xdr:row>35</xdr:row>
      <xdr:rowOff>152400</xdr:rowOff>
    </xdr:to>
    <xdr:sp macro="" textlink="">
      <xdr:nvSpPr>
        <xdr:cNvPr id="8" name="Star: 5 Points 7">
          <a:extLst>
            <a:ext uri="{FF2B5EF4-FFF2-40B4-BE49-F238E27FC236}">
              <a16:creationId xmlns:a16="http://schemas.microsoft.com/office/drawing/2014/main" id="{98698AF4-9210-DB7D-7652-B4DFBD1D6DBA}"/>
            </a:ext>
          </a:extLst>
        </xdr:cNvPr>
        <xdr:cNvSpPr/>
      </xdr:nvSpPr>
      <xdr:spPr>
        <a:xfrm>
          <a:off x="11782425" y="6696075"/>
          <a:ext cx="152400" cy="123825"/>
        </a:xfrm>
        <a:prstGeom prst="star5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314325</xdr:colOff>
      <xdr:row>28</xdr:row>
      <xdr:rowOff>85725</xdr:rowOff>
    </xdr:from>
    <xdr:to>
      <xdr:col>16</xdr:col>
      <xdr:colOff>466725</xdr:colOff>
      <xdr:row>29</xdr:row>
      <xdr:rowOff>19050</xdr:rowOff>
    </xdr:to>
    <xdr:sp macro="" textlink="">
      <xdr:nvSpPr>
        <xdr:cNvPr id="9" name="Star: 5 Points 8">
          <a:extLst>
            <a:ext uri="{FF2B5EF4-FFF2-40B4-BE49-F238E27FC236}">
              <a16:creationId xmlns:a16="http://schemas.microsoft.com/office/drawing/2014/main" id="{D50AC949-0E8B-408D-B159-9534B5AC6DAE}"/>
            </a:ext>
          </a:extLst>
        </xdr:cNvPr>
        <xdr:cNvSpPr/>
      </xdr:nvSpPr>
      <xdr:spPr>
        <a:xfrm>
          <a:off x="10344150" y="5419725"/>
          <a:ext cx="152400" cy="123825"/>
        </a:xfrm>
        <a:prstGeom prst="star5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209550</xdr:colOff>
      <xdr:row>45</xdr:row>
      <xdr:rowOff>28575</xdr:rowOff>
    </xdr:from>
    <xdr:to>
      <xdr:col>14</xdr:col>
      <xdr:colOff>361950</xdr:colOff>
      <xdr:row>45</xdr:row>
      <xdr:rowOff>152400</xdr:rowOff>
    </xdr:to>
    <xdr:sp macro="" textlink="">
      <xdr:nvSpPr>
        <xdr:cNvPr id="10" name="Star: 5 Points 9">
          <a:extLst>
            <a:ext uri="{FF2B5EF4-FFF2-40B4-BE49-F238E27FC236}">
              <a16:creationId xmlns:a16="http://schemas.microsoft.com/office/drawing/2014/main" id="{C432AF85-6008-4AA4-9A3B-25CB29A629BA}"/>
            </a:ext>
          </a:extLst>
        </xdr:cNvPr>
        <xdr:cNvSpPr/>
      </xdr:nvSpPr>
      <xdr:spPr>
        <a:xfrm>
          <a:off x="8743950" y="8601075"/>
          <a:ext cx="152400" cy="123825"/>
        </a:xfrm>
        <a:prstGeom prst="star5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23</xdr:col>
      <xdr:colOff>96440</xdr:colOff>
      <xdr:row>2</xdr:row>
      <xdr:rowOff>28576</xdr:rowOff>
    </xdr:from>
    <xdr:to>
      <xdr:col>29</xdr:col>
      <xdr:colOff>95249</xdr:colOff>
      <xdr:row>23</xdr:row>
      <xdr:rowOff>28576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A68430A-2929-CB59-6679-C0B6C01E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17240" y="409576"/>
          <a:ext cx="4542234" cy="4000500"/>
        </a:xfrm>
        <a:prstGeom prst="rect">
          <a:avLst/>
        </a:prstGeom>
      </xdr:spPr>
    </xdr:pic>
    <xdr:clientData/>
  </xdr:twoCellAnchor>
  <xdr:twoCellAnchor>
    <xdr:from>
      <xdr:col>14</xdr:col>
      <xdr:colOff>209550</xdr:colOff>
      <xdr:row>46</xdr:row>
      <xdr:rowOff>66675</xdr:rowOff>
    </xdr:from>
    <xdr:to>
      <xdr:col>14</xdr:col>
      <xdr:colOff>352425</xdr:colOff>
      <xdr:row>47</xdr:row>
      <xdr:rowOff>9525</xdr:rowOff>
    </xdr:to>
    <xdr:sp macro="" textlink="">
      <xdr:nvSpPr>
        <xdr:cNvPr id="15" name="Flowchart: Extract 14">
          <a:extLst>
            <a:ext uri="{FF2B5EF4-FFF2-40B4-BE49-F238E27FC236}">
              <a16:creationId xmlns:a16="http://schemas.microsoft.com/office/drawing/2014/main" id="{F865A7BD-7376-F489-108F-5C9CFD00E256}"/>
            </a:ext>
          </a:extLst>
        </xdr:cNvPr>
        <xdr:cNvSpPr/>
      </xdr:nvSpPr>
      <xdr:spPr>
        <a:xfrm>
          <a:off x="8743950" y="8829675"/>
          <a:ext cx="142875" cy="133350"/>
        </a:xfrm>
        <a:prstGeom prst="flowChartExtra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295275</xdr:colOff>
      <xdr:row>29</xdr:row>
      <xdr:rowOff>47625</xdr:rowOff>
    </xdr:from>
    <xdr:to>
      <xdr:col>16</xdr:col>
      <xdr:colOff>438150</xdr:colOff>
      <xdr:row>29</xdr:row>
      <xdr:rowOff>180975</xdr:rowOff>
    </xdr:to>
    <xdr:sp macro="" textlink="">
      <xdr:nvSpPr>
        <xdr:cNvPr id="16" name="Flowchart: Extract 15">
          <a:extLst>
            <a:ext uri="{FF2B5EF4-FFF2-40B4-BE49-F238E27FC236}">
              <a16:creationId xmlns:a16="http://schemas.microsoft.com/office/drawing/2014/main" id="{6F888C94-BADB-4DD7-BDD8-049A3B1F46B1}"/>
            </a:ext>
          </a:extLst>
        </xdr:cNvPr>
        <xdr:cNvSpPr/>
      </xdr:nvSpPr>
      <xdr:spPr>
        <a:xfrm>
          <a:off x="10325100" y="5572125"/>
          <a:ext cx="142875" cy="133350"/>
        </a:xfrm>
        <a:prstGeom prst="flowChartExtra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571500</xdr:colOff>
      <xdr:row>34</xdr:row>
      <xdr:rowOff>171450</xdr:rowOff>
    </xdr:from>
    <xdr:to>
      <xdr:col>18</xdr:col>
      <xdr:colOff>104775</xdr:colOff>
      <xdr:row>35</xdr:row>
      <xdr:rowOff>114300</xdr:rowOff>
    </xdr:to>
    <xdr:sp macro="" textlink="">
      <xdr:nvSpPr>
        <xdr:cNvPr id="17" name="Flowchart: Extract 16">
          <a:extLst>
            <a:ext uri="{FF2B5EF4-FFF2-40B4-BE49-F238E27FC236}">
              <a16:creationId xmlns:a16="http://schemas.microsoft.com/office/drawing/2014/main" id="{F27F2F4D-2335-4EE3-8DF2-0545AA3522F6}"/>
            </a:ext>
          </a:extLst>
        </xdr:cNvPr>
        <xdr:cNvSpPr/>
      </xdr:nvSpPr>
      <xdr:spPr>
        <a:xfrm>
          <a:off x="11210925" y="6648450"/>
          <a:ext cx="142875" cy="133350"/>
        </a:xfrm>
        <a:prstGeom prst="flowChartExtra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85725</xdr:colOff>
      <xdr:row>0</xdr:row>
      <xdr:rowOff>76200</xdr:rowOff>
    </xdr:from>
    <xdr:to>
      <xdr:col>10</xdr:col>
      <xdr:colOff>342900</xdr:colOff>
      <xdr:row>25</xdr:row>
      <xdr:rowOff>78581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42D48E8E-8278-DD83-2B4D-033D7A02C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85725" y="76200"/>
          <a:ext cx="6353175" cy="4764881"/>
        </a:xfrm>
        <a:prstGeom prst="rect">
          <a:avLst/>
        </a:prstGeom>
      </xdr:spPr>
    </xdr:pic>
    <xdr:clientData/>
  </xdr:twoCellAnchor>
  <xdr:twoCellAnchor>
    <xdr:from>
      <xdr:col>5</xdr:col>
      <xdr:colOff>323850</xdr:colOff>
      <xdr:row>44</xdr:row>
      <xdr:rowOff>28575</xdr:rowOff>
    </xdr:from>
    <xdr:to>
      <xdr:col>5</xdr:col>
      <xdr:colOff>333375</xdr:colOff>
      <xdr:row>44</xdr:row>
      <xdr:rowOff>180975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A89FFBA-6A8F-05EA-C61D-B3F0CAC098E4}"/>
            </a:ext>
          </a:extLst>
        </xdr:cNvPr>
        <xdr:cNvCxnSpPr/>
      </xdr:nvCxnSpPr>
      <xdr:spPr>
        <a:xfrm flipV="1">
          <a:off x="3371850" y="8410575"/>
          <a:ext cx="9525" cy="152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323850</xdr:colOff>
      <xdr:row>44</xdr:row>
      <xdr:rowOff>9525</xdr:rowOff>
    </xdr:from>
    <xdr:to>
      <xdr:col>6</xdr:col>
      <xdr:colOff>333375</xdr:colOff>
      <xdr:row>44</xdr:row>
      <xdr:rowOff>161925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4941ED8-50C1-45CD-AC9F-78568D3D225A}"/>
            </a:ext>
          </a:extLst>
        </xdr:cNvPr>
        <xdr:cNvCxnSpPr/>
      </xdr:nvCxnSpPr>
      <xdr:spPr>
        <a:xfrm flipV="1">
          <a:off x="3981450" y="8391525"/>
          <a:ext cx="9525" cy="152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352425</xdr:colOff>
      <xdr:row>44</xdr:row>
      <xdr:rowOff>0</xdr:rowOff>
    </xdr:from>
    <xdr:to>
      <xdr:col>6</xdr:col>
      <xdr:colOff>342900</xdr:colOff>
      <xdr:row>44</xdr:row>
      <xdr:rowOff>9525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40D8444-51C6-4E47-9B8E-5BFFE4985ACE}"/>
            </a:ext>
          </a:extLst>
        </xdr:cNvPr>
        <xdr:cNvCxnSpPr/>
      </xdr:nvCxnSpPr>
      <xdr:spPr>
        <a:xfrm flipV="1">
          <a:off x="3400425" y="8382000"/>
          <a:ext cx="600075" cy="95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266700</xdr:colOff>
      <xdr:row>44</xdr:row>
      <xdr:rowOff>28575</xdr:rowOff>
    </xdr:from>
    <xdr:to>
      <xdr:col>5</xdr:col>
      <xdr:colOff>314325</xdr:colOff>
      <xdr:row>44</xdr:row>
      <xdr:rowOff>28575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C972F563-BFC8-484F-A6DB-58BFA7E5011A}"/>
            </a:ext>
          </a:extLst>
        </xdr:cNvPr>
        <xdr:cNvCxnSpPr/>
      </xdr:nvCxnSpPr>
      <xdr:spPr>
        <a:xfrm>
          <a:off x="2705100" y="8410575"/>
          <a:ext cx="657225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295275</xdr:colOff>
      <xdr:row>44</xdr:row>
      <xdr:rowOff>9525</xdr:rowOff>
    </xdr:from>
    <xdr:to>
      <xdr:col>4</xdr:col>
      <xdr:colOff>304800</xdr:colOff>
      <xdr:row>44</xdr:row>
      <xdr:rowOff>161925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71E826B-C48A-4223-9F14-0C09505F96D5}"/>
            </a:ext>
          </a:extLst>
        </xdr:cNvPr>
        <xdr:cNvCxnSpPr/>
      </xdr:nvCxnSpPr>
      <xdr:spPr>
        <a:xfrm flipV="1">
          <a:off x="2733675" y="8391525"/>
          <a:ext cx="9525" cy="152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314325</xdr:colOff>
      <xdr:row>44</xdr:row>
      <xdr:rowOff>0</xdr:rowOff>
    </xdr:from>
    <xdr:to>
      <xdr:col>8</xdr:col>
      <xdr:colOff>304800</xdr:colOff>
      <xdr:row>44</xdr:row>
      <xdr:rowOff>9525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9AE6F196-4ED6-445B-A101-2FBF753A99C3}"/>
            </a:ext>
          </a:extLst>
        </xdr:cNvPr>
        <xdr:cNvCxnSpPr/>
      </xdr:nvCxnSpPr>
      <xdr:spPr>
        <a:xfrm flipV="1">
          <a:off x="4581525" y="8382000"/>
          <a:ext cx="600075" cy="95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285750</xdr:colOff>
      <xdr:row>44</xdr:row>
      <xdr:rowOff>28575</xdr:rowOff>
    </xdr:from>
    <xdr:to>
      <xdr:col>7</xdr:col>
      <xdr:colOff>295275</xdr:colOff>
      <xdr:row>44</xdr:row>
      <xdr:rowOff>180975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BAB8E5C2-CEBF-400B-B277-AEF5D113A83F}"/>
            </a:ext>
          </a:extLst>
        </xdr:cNvPr>
        <xdr:cNvCxnSpPr/>
      </xdr:nvCxnSpPr>
      <xdr:spPr>
        <a:xfrm flipV="1">
          <a:off x="4552950" y="8410575"/>
          <a:ext cx="9525" cy="152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323850</xdr:colOff>
      <xdr:row>44</xdr:row>
      <xdr:rowOff>28575</xdr:rowOff>
    </xdr:from>
    <xdr:to>
      <xdr:col>8</xdr:col>
      <xdr:colOff>333375</xdr:colOff>
      <xdr:row>44</xdr:row>
      <xdr:rowOff>180975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E1A8539F-E7CB-46A0-8EA7-5DADA66CC895}"/>
            </a:ext>
          </a:extLst>
        </xdr:cNvPr>
        <xdr:cNvCxnSpPr/>
      </xdr:nvCxnSpPr>
      <xdr:spPr>
        <a:xfrm flipV="1">
          <a:off x="5200650" y="8410575"/>
          <a:ext cx="9525" cy="152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323850</xdr:colOff>
      <xdr:row>43</xdr:row>
      <xdr:rowOff>19050</xdr:rowOff>
    </xdr:from>
    <xdr:to>
      <xdr:col>9</xdr:col>
      <xdr:colOff>342900</xdr:colOff>
      <xdr:row>44</xdr:row>
      <xdr:rowOff>180975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EA37487A-3F2B-4641-9308-B7B003781C38}"/>
            </a:ext>
          </a:extLst>
        </xdr:cNvPr>
        <xdr:cNvCxnSpPr/>
      </xdr:nvCxnSpPr>
      <xdr:spPr>
        <a:xfrm flipV="1">
          <a:off x="5810250" y="8210550"/>
          <a:ext cx="19050" cy="3524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43</xdr:row>
      <xdr:rowOff>0</xdr:rowOff>
    </xdr:from>
    <xdr:to>
      <xdr:col>8</xdr:col>
      <xdr:colOff>9525</xdr:colOff>
      <xdr:row>43</xdr:row>
      <xdr:rowOff>152400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06648BD4-6C16-406F-BAC8-CD4342FD6EA5}"/>
            </a:ext>
          </a:extLst>
        </xdr:cNvPr>
        <xdr:cNvCxnSpPr/>
      </xdr:nvCxnSpPr>
      <xdr:spPr>
        <a:xfrm flipV="1">
          <a:off x="4876800" y="8191500"/>
          <a:ext cx="9525" cy="152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42</xdr:row>
      <xdr:rowOff>161925</xdr:rowOff>
    </xdr:from>
    <xdr:to>
      <xdr:col>9</xdr:col>
      <xdr:colOff>333375</xdr:colOff>
      <xdr:row>42</xdr:row>
      <xdr:rowOff>161925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4C9E2196-1DD8-462B-8082-73C328ED246B}"/>
            </a:ext>
          </a:extLst>
        </xdr:cNvPr>
        <xdr:cNvCxnSpPr/>
      </xdr:nvCxnSpPr>
      <xdr:spPr>
        <a:xfrm>
          <a:off x="4876800" y="8162925"/>
          <a:ext cx="942975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323850</xdr:colOff>
      <xdr:row>42</xdr:row>
      <xdr:rowOff>38100</xdr:rowOff>
    </xdr:from>
    <xdr:to>
      <xdr:col>2</xdr:col>
      <xdr:colOff>342900</xdr:colOff>
      <xdr:row>45</xdr:row>
      <xdr:rowOff>0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64B28C0F-5D90-4954-B069-29C67579A9A9}"/>
            </a:ext>
          </a:extLst>
        </xdr:cNvPr>
        <xdr:cNvCxnSpPr/>
      </xdr:nvCxnSpPr>
      <xdr:spPr>
        <a:xfrm flipV="1">
          <a:off x="1543050" y="8039100"/>
          <a:ext cx="19050" cy="533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333375</xdr:colOff>
      <xdr:row>42</xdr:row>
      <xdr:rowOff>47625</xdr:rowOff>
    </xdr:from>
    <xdr:to>
      <xdr:col>3</xdr:col>
      <xdr:colOff>352425</xdr:colOff>
      <xdr:row>45</xdr:row>
      <xdr:rowOff>9525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F3FE97D5-7ED7-4E06-A1CF-F93B128CB595}"/>
            </a:ext>
          </a:extLst>
        </xdr:cNvPr>
        <xdr:cNvCxnSpPr/>
      </xdr:nvCxnSpPr>
      <xdr:spPr>
        <a:xfrm flipV="1">
          <a:off x="2162175" y="8048625"/>
          <a:ext cx="19050" cy="533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314325</xdr:colOff>
      <xdr:row>42</xdr:row>
      <xdr:rowOff>9525</xdr:rowOff>
    </xdr:from>
    <xdr:to>
      <xdr:col>3</xdr:col>
      <xdr:colOff>361950</xdr:colOff>
      <xdr:row>42</xdr:row>
      <xdr:rowOff>9525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FA34BE0-9F2D-4551-9BA2-7179827E0E83}"/>
            </a:ext>
          </a:extLst>
        </xdr:cNvPr>
        <xdr:cNvCxnSpPr/>
      </xdr:nvCxnSpPr>
      <xdr:spPr>
        <a:xfrm>
          <a:off x="1533525" y="8010525"/>
          <a:ext cx="657225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352425</xdr:colOff>
      <xdr:row>41</xdr:row>
      <xdr:rowOff>76200</xdr:rowOff>
    </xdr:from>
    <xdr:to>
      <xdr:col>5</xdr:col>
      <xdr:colOff>371475</xdr:colOff>
      <xdr:row>44</xdr:row>
      <xdr:rowOff>38100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26CBE54-A13C-46F8-9867-55E933DBFB55}"/>
            </a:ext>
          </a:extLst>
        </xdr:cNvPr>
        <xdr:cNvCxnSpPr/>
      </xdr:nvCxnSpPr>
      <xdr:spPr>
        <a:xfrm flipV="1">
          <a:off x="3400425" y="7886700"/>
          <a:ext cx="19050" cy="533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41</xdr:row>
      <xdr:rowOff>0</xdr:rowOff>
    </xdr:from>
    <xdr:to>
      <xdr:col>3</xdr:col>
      <xdr:colOff>9525</xdr:colOff>
      <xdr:row>41</xdr:row>
      <xdr:rowOff>152400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63BB0B7D-34EF-4AF3-A66A-9930A99C7E89}"/>
            </a:ext>
          </a:extLst>
        </xdr:cNvPr>
        <xdr:cNvCxnSpPr/>
      </xdr:nvCxnSpPr>
      <xdr:spPr>
        <a:xfrm flipV="1">
          <a:off x="1828800" y="7810500"/>
          <a:ext cx="9525" cy="152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41</xdr:row>
      <xdr:rowOff>0</xdr:rowOff>
    </xdr:from>
    <xdr:to>
      <xdr:col>5</xdr:col>
      <xdr:colOff>352425</xdr:colOff>
      <xdr:row>41</xdr:row>
      <xdr:rowOff>19050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13333EB6-DDCB-44A7-8C69-75C738344E99}"/>
            </a:ext>
          </a:extLst>
        </xdr:cNvPr>
        <xdr:cNvCxnSpPr/>
      </xdr:nvCxnSpPr>
      <xdr:spPr>
        <a:xfrm>
          <a:off x="1828800" y="7810500"/>
          <a:ext cx="1571625" cy="190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266700</xdr:colOff>
      <xdr:row>40</xdr:row>
      <xdr:rowOff>9525</xdr:rowOff>
    </xdr:from>
    <xdr:to>
      <xdr:col>4</xdr:col>
      <xdr:colOff>276225</xdr:colOff>
      <xdr:row>40</xdr:row>
      <xdr:rowOff>161925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E0BC47F-4037-4FC2-B7E3-857A82B8B367}"/>
            </a:ext>
          </a:extLst>
        </xdr:cNvPr>
        <xdr:cNvCxnSpPr/>
      </xdr:nvCxnSpPr>
      <xdr:spPr>
        <a:xfrm flipV="1">
          <a:off x="2705100" y="7629525"/>
          <a:ext cx="9525" cy="152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428625</xdr:colOff>
      <xdr:row>40</xdr:row>
      <xdr:rowOff>19050</xdr:rowOff>
    </xdr:from>
    <xdr:to>
      <xdr:col>8</xdr:col>
      <xdr:colOff>447675</xdr:colOff>
      <xdr:row>42</xdr:row>
      <xdr:rowOff>171450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B952BCA-05FF-4A1C-99B9-662D6917CFE9}"/>
            </a:ext>
          </a:extLst>
        </xdr:cNvPr>
        <xdr:cNvCxnSpPr/>
      </xdr:nvCxnSpPr>
      <xdr:spPr>
        <a:xfrm flipV="1">
          <a:off x="5305425" y="7639050"/>
          <a:ext cx="19050" cy="5334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266700</xdr:colOff>
      <xdr:row>39</xdr:row>
      <xdr:rowOff>161925</xdr:rowOff>
    </xdr:from>
    <xdr:to>
      <xdr:col>8</xdr:col>
      <xdr:colOff>438150</xdr:colOff>
      <xdr:row>39</xdr:row>
      <xdr:rowOff>180975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ACCA3699-E1DF-4457-B9FE-985631FC644A}"/>
            </a:ext>
          </a:extLst>
        </xdr:cNvPr>
        <xdr:cNvCxnSpPr/>
      </xdr:nvCxnSpPr>
      <xdr:spPr>
        <a:xfrm>
          <a:off x="2705100" y="7591425"/>
          <a:ext cx="2609850" cy="190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85726</xdr:colOff>
      <xdr:row>0</xdr:row>
      <xdr:rowOff>47626</xdr:rowOff>
    </xdr:from>
    <xdr:to>
      <xdr:col>7</xdr:col>
      <xdr:colOff>533400</xdr:colOff>
      <xdr:row>18</xdr:row>
      <xdr:rowOff>154782</xdr:rowOff>
    </xdr:to>
    <xdr:pic>
      <xdr:nvPicPr>
        <xdr:cNvPr id="2" name="Graphic 1">
          <a:extLst>
            <a:ext uri="{FF2B5EF4-FFF2-40B4-BE49-F238E27FC236}">
              <a16:creationId xmlns:a16="http://schemas.microsoft.com/office/drawing/2014/main" id="{218AE847-8C33-5A79-47FC-D6E9BC6EB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85726" y="47626"/>
          <a:ext cx="4714874" cy="3536156"/>
        </a:xfrm>
        <a:prstGeom prst="rect">
          <a:avLst/>
        </a:prstGeom>
      </xdr:spPr>
    </xdr:pic>
    <xdr:clientData/>
  </xdr:twoCellAnchor>
  <xdr:twoCellAnchor editAs="oneCell">
    <xdr:from>
      <xdr:col>7</xdr:col>
      <xdr:colOff>561975</xdr:colOff>
      <xdr:row>0</xdr:row>
      <xdr:rowOff>0</xdr:rowOff>
    </xdr:from>
    <xdr:to>
      <xdr:col>15</xdr:col>
      <xdr:colOff>485775</xdr:colOff>
      <xdr:row>18</xdr:row>
      <xdr:rowOff>171450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11CD4794-A13C-F5AA-6411-15414B6C7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829175" y="0"/>
          <a:ext cx="4800600" cy="3600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123825</xdr:rowOff>
    </xdr:from>
    <xdr:to>
      <xdr:col>7</xdr:col>
      <xdr:colOff>533400</xdr:colOff>
      <xdr:row>37</xdr:row>
      <xdr:rowOff>104775</xdr:rowOff>
    </xdr:to>
    <xdr:pic>
      <xdr:nvPicPr>
        <xdr:cNvPr id="4" name="Graphic 3">
          <a:extLst>
            <a:ext uri="{FF2B5EF4-FFF2-40B4-BE49-F238E27FC236}">
              <a16:creationId xmlns:a16="http://schemas.microsoft.com/office/drawing/2014/main" id="{52E9E704-DAD1-65DF-D8FB-5B1EB0B8D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0" y="3552825"/>
          <a:ext cx="4800600" cy="3600450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18</xdr:row>
      <xdr:rowOff>161925</xdr:rowOff>
    </xdr:from>
    <xdr:to>
      <xdr:col>15</xdr:col>
      <xdr:colOff>390525</xdr:colOff>
      <xdr:row>37</xdr:row>
      <xdr:rowOff>114300</xdr:rowOff>
    </xdr:to>
    <xdr:pic>
      <xdr:nvPicPr>
        <xdr:cNvPr id="6" name="Graphic 5">
          <a:extLst>
            <a:ext uri="{FF2B5EF4-FFF2-40B4-BE49-F238E27FC236}">
              <a16:creationId xmlns:a16="http://schemas.microsoft.com/office/drawing/2014/main" id="{487D7903-6133-1057-F2EC-84D599F69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772025" y="3590925"/>
          <a:ext cx="4762500" cy="35718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95250</xdr:colOff>
      <xdr:row>19</xdr:row>
      <xdr:rowOff>47625</xdr:rowOff>
    </xdr:from>
    <xdr:to>
      <xdr:col>14</xdr:col>
      <xdr:colOff>327025</xdr:colOff>
      <xdr:row>47</xdr:row>
      <xdr:rowOff>171450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1E4CBF-66CE-9095-F405-EAD5952E0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91250" y="3667125"/>
          <a:ext cx="7404100" cy="5467350"/>
        </a:xfrm>
        <a:prstGeom prst="rect">
          <a:avLst/>
        </a:prstGeom>
      </xdr:spPr>
    </xdr:pic>
    <xdr:clientData/>
  </xdr:twoCellAnchor>
  <xdr:twoCellAnchor>
    <xdr:from>
      <xdr:col>0</xdr:col>
      <xdr:colOff>204787</xdr:colOff>
      <xdr:row>27</xdr:row>
      <xdr:rowOff>176212</xdr:rowOff>
    </xdr:from>
    <xdr:to>
      <xdr:col>7</xdr:col>
      <xdr:colOff>509587</xdr:colOff>
      <xdr:row>42</xdr:row>
      <xdr:rowOff>61912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A344C11-201D-DC8E-DAB1-D69BEF8710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600075</xdr:colOff>
      <xdr:row>0</xdr:row>
      <xdr:rowOff>123826</xdr:rowOff>
    </xdr:from>
    <xdr:to>
      <xdr:col>12</xdr:col>
      <xdr:colOff>3448050</xdr:colOff>
      <xdr:row>13</xdr:row>
      <xdr:rowOff>66676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483E8D0E-A434-7820-39F5-06A7D96E60ED}"/>
            </a:ext>
          </a:extLst>
        </xdr:cNvPr>
        <xdr:cNvSpPr txBox="1"/>
      </xdr:nvSpPr>
      <xdr:spPr>
        <a:xfrm>
          <a:off x="6086475" y="123826"/>
          <a:ext cx="5934075" cy="24193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1100"/>
        </a:p>
        <a:p>
          <a:r>
            <a:rPr lang="en-US" sz="1100"/>
            <a:t>TP = True Positive </a:t>
          </a:r>
          <a:r>
            <a:rPr lang="en-US" sz="1100" baseline="0"/>
            <a:t>  </a:t>
          </a:r>
          <a:r>
            <a:rPr lang="en-US" sz="1100"/>
            <a:t>FP = False Positive TN =  True Negative FN = False Negative </a:t>
          </a:r>
        </a:p>
        <a:p>
          <a:r>
            <a:rPr lang="en-US" sz="1100"/>
            <a:t>TPR =TP/ P = True Positive Rate </a:t>
          </a:r>
        </a:p>
        <a:p>
          <a:r>
            <a:rPr lang="en-US" sz="1100"/>
            <a:t>FPR = FP/N = False Positive Rate </a:t>
          </a:r>
        </a:p>
        <a:p>
          <a:r>
            <a:rPr lang="en-US" sz="1100"/>
            <a:t>TPR (Sensitivity) = True Positives / (True Positives + False Negatives) </a:t>
          </a:r>
        </a:p>
        <a:p>
          <a:r>
            <a:rPr lang="en-US" sz="1100"/>
            <a:t>FPR (1 - Specificity) = False Positives / (False Positives + True Negatives) </a:t>
          </a:r>
        </a:p>
        <a:p>
          <a:endParaRPr lang="en-US" sz="1100"/>
        </a:p>
        <a:p>
          <a:r>
            <a:rPr lang="en-US" sz="1100"/>
            <a:t>Step 1: Order the set by Probobiltiy Desc</a:t>
          </a:r>
        </a:p>
        <a:p>
          <a:r>
            <a:rPr lang="en-US" sz="1100"/>
            <a:t>Step 2: At Each line</a:t>
          </a:r>
          <a:r>
            <a:rPr lang="en-US" sz="1100" baseline="0"/>
            <a:t> count the number of p's and n's above the line those are the p = TP's and n = FP's</a:t>
          </a:r>
        </a:p>
        <a:p>
          <a:r>
            <a:rPr lang="en-US" sz="1100" baseline="0"/>
            <a:t>Step 3:  Do step 2 for the items below the line.  Those are n = TN's and p = FN</a:t>
          </a:r>
        </a:p>
        <a:p>
          <a:r>
            <a:rPr lang="en-US" sz="1100" baseline="0"/>
            <a:t>Step 4: FPR is the FP's at each row divide by the total FP's</a:t>
          </a:r>
        </a:p>
        <a:p>
          <a:r>
            <a:rPr lang="en-US" sz="1100" baseline="0"/>
            <a:t>Step 5: TPR are the TP's at each row divided by the total TP's</a:t>
          </a:r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9524</xdr:colOff>
      <xdr:row>0</xdr:row>
      <xdr:rowOff>0</xdr:rowOff>
    </xdr:from>
    <xdr:to>
      <xdr:col>9</xdr:col>
      <xdr:colOff>940275</xdr:colOff>
      <xdr:row>17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1EFE8D4-33C6-0B6C-691A-F08EA8DF3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4" y="0"/>
          <a:ext cx="6417151" cy="3248025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18</xdr:row>
      <xdr:rowOff>38100</xdr:rowOff>
    </xdr:from>
    <xdr:to>
      <xdr:col>7</xdr:col>
      <xdr:colOff>429021</xdr:colOff>
      <xdr:row>36</xdr:row>
      <xdr:rowOff>28872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88D78DF-AD73-E7F0-5183-629642A57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3825" y="3467100"/>
          <a:ext cx="4572396" cy="342929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32</xdr:row>
      <xdr:rowOff>9526</xdr:rowOff>
    </xdr:from>
    <xdr:to>
      <xdr:col>7</xdr:col>
      <xdr:colOff>485775</xdr:colOff>
      <xdr:row>50</xdr:row>
      <xdr:rowOff>50007</xdr:rowOff>
    </xdr:to>
    <xdr:pic>
      <xdr:nvPicPr>
        <xdr:cNvPr id="6" name="Graphic 5">
          <a:extLst>
            <a:ext uri="{FF2B5EF4-FFF2-40B4-BE49-F238E27FC236}">
              <a16:creationId xmlns:a16="http://schemas.microsoft.com/office/drawing/2014/main" id="{F24128FC-BA8F-EBC7-115B-3886913192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4301" y="6105526"/>
          <a:ext cx="4638674" cy="3479006"/>
        </a:xfrm>
        <a:prstGeom prst="rect">
          <a:avLst/>
        </a:prstGeom>
      </xdr:spPr>
    </xdr:pic>
    <xdr:clientData/>
  </xdr:twoCellAnchor>
  <xdr:twoCellAnchor>
    <xdr:from>
      <xdr:col>17</xdr:col>
      <xdr:colOff>466725</xdr:colOff>
      <xdr:row>7</xdr:row>
      <xdr:rowOff>171450</xdr:rowOff>
    </xdr:from>
    <xdr:to>
      <xdr:col>19</xdr:col>
      <xdr:colOff>352425</xdr:colOff>
      <xdr:row>9</xdr:row>
      <xdr:rowOff>28575</xdr:rowOff>
    </xdr:to>
    <xdr:sp macro="" textlink="">
      <xdr:nvSpPr>
        <xdr:cNvPr id="7" name="Arrow: Right 6">
          <a:extLst>
            <a:ext uri="{FF2B5EF4-FFF2-40B4-BE49-F238E27FC236}">
              <a16:creationId xmlns:a16="http://schemas.microsoft.com/office/drawing/2014/main" id="{3A1DAD60-92B2-092C-1CDC-7C0907051B3B}"/>
            </a:ext>
          </a:extLst>
        </xdr:cNvPr>
        <xdr:cNvSpPr/>
      </xdr:nvSpPr>
      <xdr:spPr>
        <a:xfrm>
          <a:off x="14220825" y="1504950"/>
          <a:ext cx="1219200" cy="23812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361950</xdr:colOff>
      <xdr:row>21</xdr:row>
      <xdr:rowOff>152400</xdr:rowOff>
    </xdr:from>
    <xdr:to>
      <xdr:col>19</xdr:col>
      <xdr:colOff>361950</xdr:colOff>
      <xdr:row>23</xdr:row>
      <xdr:rowOff>28575</xdr:rowOff>
    </xdr:to>
    <xdr:sp macro="" textlink="">
      <xdr:nvSpPr>
        <xdr:cNvPr id="8" name="Arrow: Right 7">
          <a:extLst>
            <a:ext uri="{FF2B5EF4-FFF2-40B4-BE49-F238E27FC236}">
              <a16:creationId xmlns:a16="http://schemas.microsoft.com/office/drawing/2014/main" id="{2ACF4CB6-0AC7-4C95-8E05-370098D1E093}"/>
            </a:ext>
          </a:extLst>
        </xdr:cNvPr>
        <xdr:cNvSpPr/>
      </xdr:nvSpPr>
      <xdr:spPr>
        <a:xfrm>
          <a:off x="14116050" y="4162425"/>
          <a:ext cx="1333500" cy="25717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7</xdr:col>
      <xdr:colOff>400050</xdr:colOff>
      <xdr:row>17</xdr:row>
      <xdr:rowOff>133350</xdr:rowOff>
    </xdr:from>
    <xdr:to>
      <xdr:col>11</xdr:col>
      <xdr:colOff>1403350</xdr:colOff>
      <xdr:row>38</xdr:row>
      <xdr:rowOff>76200</xdr:rowOff>
    </xdr:to>
    <xdr:pic>
      <xdr:nvPicPr>
        <xdr:cNvPr id="9" name="Graphic 8">
          <a:extLst>
            <a:ext uri="{FF2B5EF4-FFF2-40B4-BE49-F238E27FC236}">
              <a16:creationId xmlns:a16="http://schemas.microsoft.com/office/drawing/2014/main" id="{27F01781-DB59-F1FE-6076-0CD204D9B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4667250" y="3371850"/>
          <a:ext cx="5270500" cy="3952875"/>
        </a:xfrm>
        <a:prstGeom prst="rect">
          <a:avLst/>
        </a:prstGeom>
      </xdr:spPr>
    </xdr:pic>
    <xdr:clientData/>
  </xdr:twoCellAnchor>
  <xdr:twoCellAnchor>
    <xdr:from>
      <xdr:col>12</xdr:col>
      <xdr:colOff>476250</xdr:colOff>
      <xdr:row>40</xdr:row>
      <xdr:rowOff>19050</xdr:rowOff>
    </xdr:from>
    <xdr:to>
      <xdr:col>14</xdr:col>
      <xdr:colOff>161925</xdr:colOff>
      <xdr:row>41</xdr:row>
      <xdr:rowOff>123825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70234E09-B50C-F167-741A-6CA45C898E17}"/>
            </a:ext>
          </a:extLst>
        </xdr:cNvPr>
        <xdr:cNvSpPr txBox="1"/>
      </xdr:nvSpPr>
      <xdr:spPr>
        <a:xfrm>
          <a:off x="10658475" y="7448550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US" sz="1100"/>
            <a:t>{root}</a:t>
          </a:r>
        </a:p>
      </xdr:txBody>
    </xdr:sp>
    <xdr:clientData/>
  </xdr:twoCellAnchor>
  <xdr:twoCellAnchor>
    <xdr:from>
      <xdr:col>11</xdr:col>
      <xdr:colOff>1562100</xdr:colOff>
      <xdr:row>42</xdr:row>
      <xdr:rowOff>76200</xdr:rowOff>
    </xdr:from>
    <xdr:to>
      <xdr:col>12</xdr:col>
      <xdr:colOff>409575</xdr:colOff>
      <xdr:row>43</xdr:row>
      <xdr:rowOff>180975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D6E96DDD-7E92-45EA-83D5-95C8A8B8B5CC}"/>
            </a:ext>
          </a:extLst>
        </xdr:cNvPr>
        <xdr:cNvSpPr txBox="1"/>
      </xdr:nvSpPr>
      <xdr:spPr>
        <a:xfrm>
          <a:off x="10096500" y="7886700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B:7</a:t>
          </a:r>
        </a:p>
      </xdr:txBody>
    </xdr:sp>
    <xdr:clientData/>
  </xdr:twoCellAnchor>
  <xdr:twoCellAnchor>
    <xdr:from>
      <xdr:col>11</xdr:col>
      <xdr:colOff>1143000</xdr:colOff>
      <xdr:row>47</xdr:row>
      <xdr:rowOff>85725</xdr:rowOff>
    </xdr:from>
    <xdr:to>
      <xdr:col>11</xdr:col>
      <xdr:colOff>1638300</xdr:colOff>
      <xdr:row>49</xdr:row>
      <xdr:rowOff>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3B06E3A6-5AFE-40B4-8E7E-A566F5349909}"/>
            </a:ext>
          </a:extLst>
        </xdr:cNvPr>
        <xdr:cNvSpPr txBox="1"/>
      </xdr:nvSpPr>
      <xdr:spPr>
        <a:xfrm>
          <a:off x="9677400" y="8467725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A:4</a:t>
          </a:r>
        </a:p>
      </xdr:txBody>
    </xdr:sp>
    <xdr:clientData/>
  </xdr:twoCellAnchor>
  <xdr:twoCellAnchor>
    <xdr:from>
      <xdr:col>14</xdr:col>
      <xdr:colOff>209550</xdr:colOff>
      <xdr:row>42</xdr:row>
      <xdr:rowOff>114300</xdr:rowOff>
    </xdr:from>
    <xdr:to>
      <xdr:col>14</xdr:col>
      <xdr:colOff>704850</xdr:colOff>
      <xdr:row>44</xdr:row>
      <xdr:rowOff>28575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17D1B126-F35F-471D-AAEA-18D55569CB17}"/>
            </a:ext>
          </a:extLst>
        </xdr:cNvPr>
        <xdr:cNvSpPr txBox="1"/>
      </xdr:nvSpPr>
      <xdr:spPr>
        <a:xfrm>
          <a:off x="11201400" y="7924800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A:2</a:t>
          </a:r>
        </a:p>
      </xdr:txBody>
    </xdr:sp>
    <xdr:clientData/>
  </xdr:twoCellAnchor>
  <xdr:twoCellAnchor>
    <xdr:from>
      <xdr:col>11</xdr:col>
      <xdr:colOff>438150</xdr:colOff>
      <xdr:row>50</xdr:row>
      <xdr:rowOff>76200</xdr:rowOff>
    </xdr:from>
    <xdr:to>
      <xdr:col>11</xdr:col>
      <xdr:colOff>933450</xdr:colOff>
      <xdr:row>51</xdr:row>
      <xdr:rowOff>180975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D74C0A30-C8E8-48E3-B391-B19742E5267B}"/>
            </a:ext>
          </a:extLst>
        </xdr:cNvPr>
        <xdr:cNvSpPr txBox="1"/>
      </xdr:nvSpPr>
      <xdr:spPr>
        <a:xfrm>
          <a:off x="8972550" y="9029700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C:2</a:t>
          </a:r>
        </a:p>
      </xdr:txBody>
    </xdr:sp>
    <xdr:clientData/>
  </xdr:twoCellAnchor>
  <xdr:twoCellAnchor>
    <xdr:from>
      <xdr:col>14</xdr:col>
      <xdr:colOff>695325</xdr:colOff>
      <xdr:row>45</xdr:row>
      <xdr:rowOff>28575</xdr:rowOff>
    </xdr:from>
    <xdr:to>
      <xdr:col>15</xdr:col>
      <xdr:colOff>381000</xdr:colOff>
      <xdr:row>46</xdr:row>
      <xdr:rowOff>133350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4D67E88A-2F85-429F-AE72-FF9BA85998C5}"/>
            </a:ext>
          </a:extLst>
        </xdr:cNvPr>
        <xdr:cNvSpPr txBox="1"/>
      </xdr:nvSpPr>
      <xdr:spPr>
        <a:xfrm>
          <a:off x="11687175" y="8410575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C:2</a:t>
          </a:r>
        </a:p>
      </xdr:txBody>
    </xdr:sp>
    <xdr:clientData/>
  </xdr:twoCellAnchor>
  <xdr:twoCellAnchor>
    <xdr:from>
      <xdr:col>11</xdr:col>
      <xdr:colOff>1552575</xdr:colOff>
      <xdr:row>45</xdr:row>
      <xdr:rowOff>66675</xdr:rowOff>
    </xdr:from>
    <xdr:to>
      <xdr:col>12</xdr:col>
      <xdr:colOff>400050</xdr:colOff>
      <xdr:row>46</xdr:row>
      <xdr:rowOff>171450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1EA66497-7677-46FD-902E-76C879B6E103}"/>
            </a:ext>
          </a:extLst>
        </xdr:cNvPr>
        <xdr:cNvSpPr txBox="1"/>
      </xdr:nvSpPr>
      <xdr:spPr>
        <a:xfrm>
          <a:off x="10086975" y="8667750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C:2</a:t>
          </a:r>
        </a:p>
      </xdr:txBody>
    </xdr:sp>
    <xdr:clientData/>
  </xdr:twoCellAnchor>
  <xdr:twoCellAnchor>
    <xdr:from>
      <xdr:col>12</xdr:col>
      <xdr:colOff>247650</xdr:colOff>
      <xdr:row>50</xdr:row>
      <xdr:rowOff>95250</xdr:rowOff>
    </xdr:from>
    <xdr:to>
      <xdr:col>13</xdr:col>
      <xdr:colOff>133350</xdr:colOff>
      <xdr:row>52</xdr:row>
      <xdr:rowOff>9525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CF47FC6E-6DB9-4C7F-A633-E74467D178EC}"/>
            </a:ext>
          </a:extLst>
        </xdr:cNvPr>
        <xdr:cNvSpPr txBox="1"/>
      </xdr:nvSpPr>
      <xdr:spPr>
        <a:xfrm>
          <a:off x="10429875" y="9048750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E:1</a:t>
          </a:r>
        </a:p>
      </xdr:txBody>
    </xdr:sp>
    <xdr:clientData/>
  </xdr:twoCellAnchor>
  <xdr:twoCellAnchor>
    <xdr:from>
      <xdr:col>11</xdr:col>
      <xdr:colOff>1143000</xdr:colOff>
      <xdr:row>50</xdr:row>
      <xdr:rowOff>76200</xdr:rowOff>
    </xdr:from>
    <xdr:to>
      <xdr:col>11</xdr:col>
      <xdr:colOff>1638300</xdr:colOff>
      <xdr:row>51</xdr:row>
      <xdr:rowOff>180975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FB0BBD44-21C5-4A4D-8BAA-A6B43E4556F7}"/>
            </a:ext>
          </a:extLst>
        </xdr:cNvPr>
        <xdr:cNvSpPr txBox="1"/>
      </xdr:nvSpPr>
      <xdr:spPr>
        <a:xfrm>
          <a:off x="9677400" y="9029700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D:1</a:t>
          </a:r>
        </a:p>
      </xdr:txBody>
    </xdr:sp>
    <xdr:clientData/>
  </xdr:twoCellAnchor>
  <xdr:twoCellAnchor>
    <xdr:from>
      <xdr:col>11</xdr:col>
      <xdr:colOff>438150</xdr:colOff>
      <xdr:row>53</xdr:row>
      <xdr:rowOff>104775</xdr:rowOff>
    </xdr:from>
    <xdr:to>
      <xdr:col>11</xdr:col>
      <xdr:colOff>933450</xdr:colOff>
      <xdr:row>55</xdr:row>
      <xdr:rowOff>19050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BF50876B-4887-4DE7-B769-A671197FAD2F}"/>
            </a:ext>
          </a:extLst>
        </xdr:cNvPr>
        <xdr:cNvSpPr txBox="1"/>
      </xdr:nvSpPr>
      <xdr:spPr>
        <a:xfrm>
          <a:off x="8972550" y="9629775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E:1</a:t>
          </a:r>
        </a:p>
      </xdr:txBody>
    </xdr:sp>
    <xdr:clientData/>
  </xdr:twoCellAnchor>
  <xdr:twoCellAnchor>
    <xdr:from>
      <xdr:col>12</xdr:col>
      <xdr:colOff>161925</xdr:colOff>
      <xdr:row>40</xdr:row>
      <xdr:rowOff>166688</xdr:rowOff>
    </xdr:from>
    <xdr:to>
      <xdr:col>12</xdr:col>
      <xdr:colOff>476250</xdr:colOff>
      <xdr:row>42</xdr:row>
      <xdr:rowOff>76200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CFC6C017-83E1-D6AE-4A8D-EC8110071DF2}"/>
            </a:ext>
          </a:extLst>
        </xdr:cNvPr>
        <xdr:cNvCxnSpPr>
          <a:stCxn id="10" idx="1"/>
          <a:endCxn id="11" idx="0"/>
        </xdr:cNvCxnSpPr>
      </xdr:nvCxnSpPr>
      <xdr:spPr>
        <a:xfrm flipH="1">
          <a:off x="10344150" y="7596188"/>
          <a:ext cx="314325" cy="290512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1390650</xdr:colOff>
      <xdr:row>43</xdr:row>
      <xdr:rowOff>33338</xdr:rowOff>
    </xdr:from>
    <xdr:to>
      <xdr:col>11</xdr:col>
      <xdr:colOff>1562100</xdr:colOff>
      <xdr:row>47</xdr:row>
      <xdr:rowOff>85725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2326223-FD09-4F91-A191-DD7532E54D8C}"/>
            </a:ext>
          </a:extLst>
        </xdr:cNvPr>
        <xdr:cNvCxnSpPr>
          <a:stCxn id="11" idx="1"/>
          <a:endCxn id="12" idx="0"/>
        </xdr:cNvCxnSpPr>
      </xdr:nvCxnSpPr>
      <xdr:spPr>
        <a:xfrm flipH="1">
          <a:off x="9925050" y="8253413"/>
          <a:ext cx="171450" cy="81438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685800</xdr:colOff>
      <xdr:row>48</xdr:row>
      <xdr:rowOff>42863</xdr:rowOff>
    </xdr:from>
    <xdr:to>
      <xdr:col>11</xdr:col>
      <xdr:colOff>1143000</xdr:colOff>
      <xdr:row>50</xdr:row>
      <xdr:rowOff>76200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A1F92DB8-0C53-425C-9A97-9B4DF2160FE1}"/>
            </a:ext>
          </a:extLst>
        </xdr:cNvPr>
        <xdr:cNvCxnSpPr>
          <a:stCxn id="12" idx="1"/>
          <a:endCxn id="14" idx="0"/>
        </xdr:cNvCxnSpPr>
      </xdr:nvCxnSpPr>
      <xdr:spPr>
        <a:xfrm flipH="1">
          <a:off x="9220200" y="8615363"/>
          <a:ext cx="457200" cy="41433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685800</xdr:colOff>
      <xdr:row>51</xdr:row>
      <xdr:rowOff>180975</xdr:rowOff>
    </xdr:from>
    <xdr:to>
      <xdr:col>11</xdr:col>
      <xdr:colOff>685800</xdr:colOff>
      <xdr:row>53</xdr:row>
      <xdr:rowOff>104775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70AE4E6F-CF5F-4C75-9391-14671376A3BA}"/>
            </a:ext>
          </a:extLst>
        </xdr:cNvPr>
        <xdr:cNvCxnSpPr>
          <a:stCxn id="14" idx="2"/>
          <a:endCxn id="21" idx="0"/>
        </xdr:cNvCxnSpPr>
      </xdr:nvCxnSpPr>
      <xdr:spPr>
        <a:xfrm>
          <a:off x="9220200" y="9324975"/>
          <a:ext cx="0" cy="3048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1390650</xdr:colOff>
      <xdr:row>49</xdr:row>
      <xdr:rowOff>0</xdr:rowOff>
    </xdr:from>
    <xdr:to>
      <xdr:col>11</xdr:col>
      <xdr:colOff>1390650</xdr:colOff>
      <xdr:row>50</xdr:row>
      <xdr:rowOff>76200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8457CD3C-0E5B-41B1-A99B-2A960D2B1CC8}"/>
            </a:ext>
          </a:extLst>
        </xdr:cNvPr>
        <xdr:cNvCxnSpPr>
          <a:stCxn id="12" idx="2"/>
          <a:endCxn id="20" idx="0"/>
        </xdr:cNvCxnSpPr>
      </xdr:nvCxnSpPr>
      <xdr:spPr>
        <a:xfrm>
          <a:off x="9925050" y="8763000"/>
          <a:ext cx="0" cy="2667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1638300</xdr:colOff>
      <xdr:row>48</xdr:row>
      <xdr:rowOff>42863</xdr:rowOff>
    </xdr:from>
    <xdr:to>
      <xdr:col>12</xdr:col>
      <xdr:colOff>495300</xdr:colOff>
      <xdr:row>50</xdr:row>
      <xdr:rowOff>95250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CC09956-81D5-4808-8A42-2C5D42067530}"/>
            </a:ext>
          </a:extLst>
        </xdr:cNvPr>
        <xdr:cNvCxnSpPr>
          <a:stCxn id="19" idx="0"/>
          <a:endCxn id="12" idx="3"/>
        </xdr:cNvCxnSpPr>
      </xdr:nvCxnSpPr>
      <xdr:spPr>
        <a:xfrm flipH="1" flipV="1">
          <a:off x="10172700" y="8615363"/>
          <a:ext cx="504825" cy="43338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152400</xdr:colOff>
      <xdr:row>43</xdr:row>
      <xdr:rowOff>180975</xdr:rowOff>
    </xdr:from>
    <xdr:to>
      <xdr:col>12</xdr:col>
      <xdr:colOff>161925</xdr:colOff>
      <xdr:row>45</xdr:row>
      <xdr:rowOff>66675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68624E4-6E12-4652-B0E0-361258C9873E}"/>
            </a:ext>
          </a:extLst>
        </xdr:cNvPr>
        <xdr:cNvCxnSpPr>
          <a:stCxn id="11" idx="2"/>
          <a:endCxn id="18" idx="0"/>
        </xdr:cNvCxnSpPr>
      </xdr:nvCxnSpPr>
      <xdr:spPr>
        <a:xfrm flipH="1">
          <a:off x="10334625" y="8401050"/>
          <a:ext cx="9525" cy="2667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161925</xdr:colOff>
      <xdr:row>40</xdr:row>
      <xdr:rowOff>166688</xdr:rowOff>
    </xdr:from>
    <xdr:to>
      <xdr:col>14</xdr:col>
      <xdr:colOff>457200</xdr:colOff>
      <xdr:row>42</xdr:row>
      <xdr:rowOff>114300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EDA92F35-B3EA-4FFF-9320-03E23001AB0B}"/>
            </a:ext>
          </a:extLst>
        </xdr:cNvPr>
        <xdr:cNvCxnSpPr>
          <a:stCxn id="10" idx="3"/>
          <a:endCxn id="13" idx="0"/>
        </xdr:cNvCxnSpPr>
      </xdr:nvCxnSpPr>
      <xdr:spPr>
        <a:xfrm>
          <a:off x="11153775" y="7596188"/>
          <a:ext cx="295275" cy="328612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704850</xdr:colOff>
      <xdr:row>43</xdr:row>
      <xdr:rowOff>71438</xdr:rowOff>
    </xdr:from>
    <xdr:to>
      <xdr:col>15</xdr:col>
      <xdr:colOff>133350</xdr:colOff>
      <xdr:row>45</xdr:row>
      <xdr:rowOff>28575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314E4ED7-936A-4804-9E78-1565BCC0E9CB}"/>
            </a:ext>
          </a:extLst>
        </xdr:cNvPr>
        <xdr:cNvCxnSpPr>
          <a:stCxn id="15" idx="0"/>
          <a:endCxn id="13" idx="3"/>
        </xdr:cNvCxnSpPr>
      </xdr:nvCxnSpPr>
      <xdr:spPr>
        <a:xfrm flipH="1" flipV="1">
          <a:off x="11696700" y="8072438"/>
          <a:ext cx="238125" cy="33813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561975</xdr:colOff>
      <xdr:row>45</xdr:row>
      <xdr:rowOff>76200</xdr:rowOff>
    </xdr:from>
    <xdr:to>
      <xdr:col>14</xdr:col>
      <xdr:colOff>247650</xdr:colOff>
      <xdr:row>46</xdr:row>
      <xdr:rowOff>180975</xdr:rowOff>
    </xdr:to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A5D7BEB3-A634-4E8E-9ACF-A0CF0E17EEF1}"/>
            </a:ext>
          </a:extLst>
        </xdr:cNvPr>
        <xdr:cNvSpPr txBox="1"/>
      </xdr:nvSpPr>
      <xdr:spPr>
        <a:xfrm>
          <a:off x="10744200" y="8677275"/>
          <a:ext cx="495300" cy="2952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D:1</a:t>
          </a:r>
        </a:p>
      </xdr:txBody>
    </xdr:sp>
    <xdr:clientData/>
  </xdr:twoCellAnchor>
  <xdr:twoCellAnchor>
    <xdr:from>
      <xdr:col>12</xdr:col>
      <xdr:colOff>409575</xdr:colOff>
      <xdr:row>43</xdr:row>
      <xdr:rowOff>33338</xdr:rowOff>
    </xdr:from>
    <xdr:to>
      <xdr:col>14</xdr:col>
      <xdr:colOff>0</xdr:colOff>
      <xdr:row>45</xdr:row>
      <xdr:rowOff>76200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09A7D7A3-6F46-4BA3-A434-17383F9C361B}"/>
            </a:ext>
          </a:extLst>
        </xdr:cNvPr>
        <xdr:cNvCxnSpPr>
          <a:stCxn id="11" idx="3"/>
          <a:endCxn id="69" idx="0"/>
        </xdr:cNvCxnSpPr>
      </xdr:nvCxnSpPr>
      <xdr:spPr>
        <a:xfrm>
          <a:off x="10591800" y="8253413"/>
          <a:ext cx="400050" cy="423862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438150</xdr:colOff>
      <xdr:row>4</xdr:row>
      <xdr:rowOff>9525</xdr:rowOff>
    </xdr:from>
    <xdr:to>
      <xdr:col>19</xdr:col>
      <xdr:colOff>323850</xdr:colOff>
      <xdr:row>5</xdr:row>
      <xdr:rowOff>57150</xdr:rowOff>
    </xdr:to>
    <xdr:sp macro="" textlink="">
      <xdr:nvSpPr>
        <xdr:cNvPr id="74" name="Arrow: Right 73">
          <a:extLst>
            <a:ext uri="{FF2B5EF4-FFF2-40B4-BE49-F238E27FC236}">
              <a16:creationId xmlns:a16="http://schemas.microsoft.com/office/drawing/2014/main" id="{4B6EE194-5291-402B-87CD-0F46F7B3044D}"/>
            </a:ext>
          </a:extLst>
        </xdr:cNvPr>
        <xdr:cNvSpPr/>
      </xdr:nvSpPr>
      <xdr:spPr>
        <a:xfrm>
          <a:off x="14192250" y="771525"/>
          <a:ext cx="1219200" cy="23812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7162800</xdr:colOff>
      <xdr:row>2</xdr:row>
      <xdr:rowOff>82203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C92A34-A948-D54D-9417-5F06A5E01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46320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</xdr:col>
      <xdr:colOff>7162800</xdr:colOff>
      <xdr:row>3</xdr:row>
      <xdr:rowOff>177646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421013-AD40-E308-3BEC-4C2A5FD5E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7491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../HW5_ROC_Apriori_FP-Tree_FP-Growth/dgetty_HW5_P5.arff" TargetMode="Externa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../HW5_ROC_Apriori_FP-Tree_FP-Growth/dgetty_HW5_P6.txt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5DE010-EB2E-4D5D-A523-F582AE30A2FB}">
  <dimension ref="B1:E11"/>
  <sheetViews>
    <sheetView workbookViewId="0">
      <selection activeCell="C9" sqref="C9"/>
    </sheetView>
  </sheetViews>
  <sheetFormatPr defaultRowHeight="15"/>
  <sheetData>
    <row r="1" spans="2:5">
      <c r="B1" s="47" t="s">
        <v>302</v>
      </c>
      <c r="C1" s="47"/>
      <c r="D1" s="47"/>
      <c r="E1" s="47"/>
    </row>
    <row r="2" spans="2:5">
      <c r="B2" s="66"/>
      <c r="C2" s="66" t="s">
        <v>303</v>
      </c>
      <c r="D2" s="66" t="s">
        <v>304</v>
      </c>
      <c r="E2" s="66" t="s">
        <v>258</v>
      </c>
    </row>
    <row r="3" spans="2:5">
      <c r="B3" s="4" t="s">
        <v>305</v>
      </c>
      <c r="C3" s="4">
        <v>213</v>
      </c>
      <c r="D3" s="4">
        <v>203</v>
      </c>
      <c r="E3" s="4">
        <f>SUM(C3:D3)</f>
        <v>416</v>
      </c>
    </row>
    <row r="4" spans="2:5">
      <c r="B4" s="4" t="s">
        <v>306</v>
      </c>
      <c r="C4" s="4">
        <v>138</v>
      </c>
      <c r="D4" s="4">
        <v>110</v>
      </c>
      <c r="E4" s="4">
        <f t="shared" ref="E4:E5" si="0">SUM(C4:D4)</f>
        <v>248</v>
      </c>
    </row>
    <row r="5" spans="2:5">
      <c r="B5" s="4" t="s">
        <v>258</v>
      </c>
      <c r="C5" s="4">
        <f>SUM(C3:C4)</f>
        <v>351</v>
      </c>
      <c r="D5" s="4">
        <f>SUM(D3:D4)</f>
        <v>313</v>
      </c>
      <c r="E5" s="4">
        <f t="shared" si="0"/>
        <v>664</v>
      </c>
    </row>
    <row r="7" spans="2:5">
      <c r="B7" s="47" t="s">
        <v>307</v>
      </c>
      <c r="C7" s="47"/>
      <c r="D7" s="47"/>
      <c r="E7" s="47"/>
    </row>
    <row r="8" spans="2:5">
      <c r="B8" s="66"/>
      <c r="C8" s="66" t="s">
        <v>303</v>
      </c>
      <c r="D8" s="66" t="s">
        <v>304</v>
      </c>
      <c r="E8" s="66" t="s">
        <v>258</v>
      </c>
    </row>
    <row r="9" spans="2:5">
      <c r="B9" s="4" t="s">
        <v>305</v>
      </c>
      <c r="C9" s="6">
        <f>$E3*C$5/$E$5</f>
        <v>219.90361445783134</v>
      </c>
      <c r="D9" s="6">
        <f>$E3*D$5/$E$5</f>
        <v>196.09638554216866</v>
      </c>
      <c r="E9" s="67"/>
    </row>
    <row r="10" spans="2:5">
      <c r="B10" s="4" t="s">
        <v>306</v>
      </c>
      <c r="C10" s="6">
        <f>$E4*C$5/$E$5</f>
        <v>131.09638554216866</v>
      </c>
      <c r="D10" s="6">
        <f>$E4*D$5/$E$5</f>
        <v>116.90361445783132</v>
      </c>
      <c r="E10" s="67"/>
    </row>
    <row r="11" spans="2:5">
      <c r="B11" s="4" t="s">
        <v>258</v>
      </c>
      <c r="C11" s="67"/>
      <c r="D11" s="67"/>
      <c r="E11" s="67"/>
    </row>
  </sheetData>
  <mergeCells count="2">
    <mergeCell ref="B1:E1"/>
    <mergeCell ref="B7:E7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85BABD-ECDF-46AC-9DDD-B45314AED4AA}">
  <dimension ref="B4:B69"/>
  <sheetViews>
    <sheetView workbookViewId="0">
      <selection activeCell="B72" sqref="B72"/>
    </sheetView>
  </sheetViews>
  <sheetFormatPr defaultRowHeight="15"/>
  <cols>
    <col min="2" max="2" width="146.5703125" bestFit="1" customWidth="1"/>
  </cols>
  <sheetData>
    <row r="4" spans="2:2" ht="15.75" thickBot="1"/>
    <row r="5" spans="2:2" ht="15.75" thickBot="1">
      <c r="B5" s="35" t="s">
        <v>109</v>
      </c>
    </row>
    <row r="6" spans="2:2" ht="15.75" thickBot="1"/>
    <row r="7" spans="2:2">
      <c r="B7" s="32" t="s">
        <v>153</v>
      </c>
    </row>
    <row r="8" spans="2:2">
      <c r="B8" s="33"/>
    </row>
    <row r="9" spans="2:2">
      <c r="B9" s="33" t="s">
        <v>154</v>
      </c>
    </row>
    <row r="10" spans="2:2">
      <c r="B10" s="33" t="s">
        <v>155</v>
      </c>
    </row>
    <row r="11" spans="2:2">
      <c r="B11" s="33" t="s">
        <v>156</v>
      </c>
    </row>
    <row r="12" spans="2:2">
      <c r="B12" s="33" t="s">
        <v>157</v>
      </c>
    </row>
    <row r="13" spans="2:2">
      <c r="B13" s="33" t="s">
        <v>158</v>
      </c>
    </row>
    <row r="14" spans="2:2">
      <c r="B14" s="33" t="s">
        <v>159</v>
      </c>
    </row>
    <row r="15" spans="2:2">
      <c r="B15" s="33"/>
    </row>
    <row r="16" spans="2:2">
      <c r="B16" s="33" t="s">
        <v>160</v>
      </c>
    </row>
    <row r="17" spans="2:2">
      <c r="B17" s="33" t="s">
        <v>161</v>
      </c>
    </row>
    <row r="18" spans="2:2">
      <c r="B18" s="33" t="s">
        <v>162</v>
      </c>
    </row>
    <row r="19" spans="2:2">
      <c r="B19" s="33" t="s">
        <v>163</v>
      </c>
    </row>
    <row r="20" spans="2:2">
      <c r="B20" s="33" t="s">
        <v>164</v>
      </c>
    </row>
    <row r="21" spans="2:2">
      <c r="B21" s="33" t="s">
        <v>165</v>
      </c>
    </row>
    <row r="22" spans="2:2">
      <c r="B22" s="33" t="s">
        <v>166</v>
      </c>
    </row>
    <row r="23" spans="2:2">
      <c r="B23" s="33" t="s">
        <v>167</v>
      </c>
    </row>
    <row r="24" spans="2:2">
      <c r="B24" s="33" t="s">
        <v>168</v>
      </c>
    </row>
    <row r="25" spans="2:2">
      <c r="B25" s="33" t="s">
        <v>169</v>
      </c>
    </row>
    <row r="26" spans="2:2">
      <c r="B26" s="33"/>
    </row>
    <row r="27" spans="2:2">
      <c r="B27" s="33" t="s">
        <v>170</v>
      </c>
    </row>
    <row r="28" spans="2:2">
      <c r="B28" s="33"/>
    </row>
    <row r="29" spans="2:2">
      <c r="B29" s="33" t="s">
        <v>171</v>
      </c>
    </row>
    <row r="30" spans="2:2">
      <c r="B30" s="33" t="s">
        <v>172</v>
      </c>
    </row>
    <row r="31" spans="2:2">
      <c r="B31" s="33" t="s">
        <v>173</v>
      </c>
    </row>
    <row r="32" spans="2:2">
      <c r="B32" s="33" t="s">
        <v>174</v>
      </c>
    </row>
    <row r="33" spans="2:2">
      <c r="B33" s="33" t="s">
        <v>175</v>
      </c>
    </row>
    <row r="34" spans="2:2">
      <c r="B34" s="33" t="s">
        <v>176</v>
      </c>
    </row>
    <row r="35" spans="2:2">
      <c r="B35" s="33" t="s">
        <v>177</v>
      </c>
    </row>
    <row r="36" spans="2:2">
      <c r="B36" s="33" t="s">
        <v>178</v>
      </c>
    </row>
    <row r="37" spans="2:2">
      <c r="B37" s="33" t="s">
        <v>179</v>
      </c>
    </row>
    <row r="38" spans="2:2">
      <c r="B38" s="33" t="s">
        <v>180</v>
      </c>
    </row>
    <row r="39" spans="2:2">
      <c r="B39" s="33" t="s">
        <v>181</v>
      </c>
    </row>
    <row r="40" spans="2:2">
      <c r="B40" s="33" t="s">
        <v>181</v>
      </c>
    </row>
    <row r="41" spans="2:2">
      <c r="B41" s="33" t="s">
        <v>182</v>
      </c>
    </row>
    <row r="42" spans="2:2">
      <c r="B42" s="33" t="s">
        <v>183</v>
      </c>
    </row>
    <row r="43" spans="2:2">
      <c r="B43" s="33" t="s">
        <v>181</v>
      </c>
    </row>
    <row r="44" spans="2:2">
      <c r="B44" s="33" t="s">
        <v>184</v>
      </c>
    </row>
    <row r="45" spans="2:2">
      <c r="B45" s="33" t="s">
        <v>185</v>
      </c>
    </row>
    <row r="46" spans="2:2">
      <c r="B46" s="33" t="s">
        <v>186</v>
      </c>
    </row>
    <row r="47" spans="2:2">
      <c r="B47" s="33" t="s">
        <v>181</v>
      </c>
    </row>
    <row r="48" spans="2:2">
      <c r="B48" s="33" t="s">
        <v>187</v>
      </c>
    </row>
    <row r="49" spans="2:2">
      <c r="B49" s="33" t="s">
        <v>181</v>
      </c>
    </row>
    <row r="50" spans="2:2">
      <c r="B50" s="33" t="s">
        <v>188</v>
      </c>
    </row>
    <row r="51" spans="2:2">
      <c r="B51" s="33" t="s">
        <v>181</v>
      </c>
    </row>
    <row r="52" spans="2:2">
      <c r="B52" s="33" t="s">
        <v>189</v>
      </c>
    </row>
    <row r="53" spans="2:2">
      <c r="B53" s="33" t="s">
        <v>181</v>
      </c>
    </row>
    <row r="54" spans="2:2">
      <c r="B54" s="33" t="s">
        <v>190</v>
      </c>
    </row>
    <row r="55" spans="2:2">
      <c r="B55" s="33" t="s">
        <v>181</v>
      </c>
    </row>
    <row r="56" spans="2:2">
      <c r="B56" s="33" t="s">
        <v>191</v>
      </c>
    </row>
    <row r="57" spans="2:2">
      <c r="B57" s="33" t="s">
        <v>181</v>
      </c>
    </row>
    <row r="58" spans="2:2">
      <c r="B58" s="33" t="s">
        <v>192</v>
      </c>
    </row>
    <row r="59" spans="2:2">
      <c r="B59" s="33" t="s">
        <v>181</v>
      </c>
    </row>
    <row r="60" spans="2:2">
      <c r="B60" s="33" t="s">
        <v>193</v>
      </c>
    </row>
    <row r="61" spans="2:2">
      <c r="B61" s="33" t="s">
        <v>194</v>
      </c>
    </row>
    <row r="62" spans="2:2">
      <c r="B62" s="33" t="s">
        <v>195</v>
      </c>
    </row>
    <row r="63" spans="2:2">
      <c r="B63" s="33" t="s">
        <v>196</v>
      </c>
    </row>
    <row r="64" spans="2:2">
      <c r="B64" s="33" t="s">
        <v>197</v>
      </c>
    </row>
    <row r="65" spans="2:2">
      <c r="B65" s="33" t="s">
        <v>198</v>
      </c>
    </row>
    <row r="66" spans="2:2">
      <c r="B66" s="33" t="s">
        <v>199</v>
      </c>
    </row>
    <row r="67" spans="2:2">
      <c r="B67" s="33" t="s">
        <v>200</v>
      </c>
    </row>
    <row r="68" spans="2:2">
      <c r="B68" s="33" t="s">
        <v>201</v>
      </c>
    </row>
    <row r="69" spans="2:2" ht="15.75" thickBot="1">
      <c r="B69" s="34" t="s">
        <v>202</v>
      </c>
    </row>
  </sheetData>
  <hyperlinks>
    <hyperlink ref="B5" r:id="rId1" xr:uid="{74CC7927-8FF4-4B6F-A273-B75BFF5CCBCE}"/>
  </hyperlinks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0BB0BC-25D4-4D20-8FF9-6ED1E8A50FBE}">
  <dimension ref="B5:B73"/>
  <sheetViews>
    <sheetView workbookViewId="0">
      <selection activeCell="B28" sqref="B28"/>
    </sheetView>
  </sheetViews>
  <sheetFormatPr defaultRowHeight="15"/>
  <cols>
    <col min="2" max="2" width="146.5703125" bestFit="1" customWidth="1"/>
  </cols>
  <sheetData>
    <row r="5" spans="2:2" ht="15.75" thickBot="1"/>
    <row r="6" spans="2:2" ht="15.75" thickBot="1">
      <c r="B6" s="35" t="s">
        <v>108</v>
      </c>
    </row>
    <row r="7" spans="2:2" ht="15.75" thickBot="1"/>
    <row r="8" spans="2:2">
      <c r="B8" s="32" t="s">
        <v>110</v>
      </c>
    </row>
    <row r="9" spans="2:2">
      <c r="B9" s="33"/>
    </row>
    <row r="10" spans="2:2">
      <c r="B10" s="33" t="s">
        <v>111</v>
      </c>
    </row>
    <row r="11" spans="2:2">
      <c r="B11" s="33" t="s">
        <v>112</v>
      </c>
    </row>
    <row r="12" spans="2:2">
      <c r="B12" s="33" t="s">
        <v>113</v>
      </c>
    </row>
    <row r="13" spans="2:2">
      <c r="B13" s="33" t="s">
        <v>114</v>
      </c>
    </row>
    <row r="14" spans="2:2">
      <c r="B14" s="33" t="s">
        <v>115</v>
      </c>
    </row>
    <row r="15" spans="2:2">
      <c r="B15" s="33" t="s">
        <v>116</v>
      </c>
    </row>
    <row r="16" spans="2:2">
      <c r="B16" s="33"/>
    </row>
    <row r="17" spans="2:2">
      <c r="B17" s="33" t="s">
        <v>117</v>
      </c>
    </row>
    <row r="18" spans="2:2">
      <c r="B18" s="33" t="s">
        <v>118</v>
      </c>
    </row>
    <row r="19" spans="2:2">
      <c r="B19" s="33"/>
    </row>
    <row r="20" spans="2:2">
      <c r="B20" s="33" t="s">
        <v>119</v>
      </c>
    </row>
    <row r="21" spans="2:2">
      <c r="B21" s="33" t="s">
        <v>120</v>
      </c>
    </row>
    <row r="22" spans="2:2">
      <c r="B22" s="33" t="s">
        <v>121</v>
      </c>
    </row>
    <row r="23" spans="2:2">
      <c r="B23" s="33"/>
    </row>
    <row r="24" spans="2:2">
      <c r="B24" s="33" t="s">
        <v>122</v>
      </c>
    </row>
    <row r="25" spans="2:2">
      <c r="B25" s="33"/>
    </row>
    <row r="26" spans="2:2">
      <c r="B26" s="33" t="s">
        <v>123</v>
      </c>
    </row>
    <row r="27" spans="2:2">
      <c r="B27" s="33"/>
    </row>
    <row r="28" spans="2:2">
      <c r="B28" s="33" t="s">
        <v>124</v>
      </c>
    </row>
    <row r="29" spans="2:2">
      <c r="B29" s="33"/>
    </row>
    <row r="30" spans="2:2">
      <c r="B30" s="33" t="s">
        <v>125</v>
      </c>
    </row>
    <row r="31" spans="2:2">
      <c r="B31" s="33"/>
    </row>
    <row r="32" spans="2:2">
      <c r="B32" s="33" t="s">
        <v>126</v>
      </c>
    </row>
    <row r="33" spans="2:2">
      <c r="B33" s="33"/>
    </row>
    <row r="34" spans="2:2">
      <c r="B34" s="33" t="s">
        <v>127</v>
      </c>
    </row>
    <row r="35" spans="2:2">
      <c r="B35" s="33"/>
    </row>
    <row r="36" spans="2:2">
      <c r="B36" s="33" t="s">
        <v>128</v>
      </c>
    </row>
    <row r="37" spans="2:2">
      <c r="B37" s="33"/>
    </row>
    <row r="38" spans="2:2">
      <c r="B38" s="33" t="s">
        <v>129</v>
      </c>
    </row>
    <row r="39" spans="2:2">
      <c r="B39" s="33"/>
    </row>
    <row r="40" spans="2:2">
      <c r="B40" s="33" t="s">
        <v>130</v>
      </c>
    </row>
    <row r="41" spans="2:2">
      <c r="B41" s="33"/>
    </row>
    <row r="42" spans="2:2">
      <c r="B42" s="33" t="s">
        <v>131</v>
      </c>
    </row>
    <row r="43" spans="2:2">
      <c r="B43" s="33" t="s">
        <v>132</v>
      </c>
    </row>
    <row r="44" spans="2:2">
      <c r="B44" s="33" t="s">
        <v>133</v>
      </c>
    </row>
    <row r="45" spans="2:2">
      <c r="B45" s="33" t="s">
        <v>134</v>
      </c>
    </row>
    <row r="46" spans="2:2">
      <c r="B46" s="33" t="s">
        <v>135</v>
      </c>
    </row>
    <row r="47" spans="2:2">
      <c r="B47" s="33" t="s">
        <v>136</v>
      </c>
    </row>
    <row r="48" spans="2:2">
      <c r="B48" s="33" t="s">
        <v>137</v>
      </c>
    </row>
    <row r="49" spans="2:2">
      <c r="B49" s="33" t="s">
        <v>138</v>
      </c>
    </row>
    <row r="50" spans="2:2">
      <c r="B50" s="33" t="s">
        <v>139</v>
      </c>
    </row>
    <row r="51" spans="2:2">
      <c r="B51" s="33" t="s">
        <v>140</v>
      </c>
    </row>
    <row r="52" spans="2:2">
      <c r="B52" s="33"/>
    </row>
    <row r="53" spans="2:2">
      <c r="B53" s="33" t="s">
        <v>110</v>
      </c>
    </row>
    <row r="54" spans="2:2">
      <c r="B54" s="33"/>
    </row>
    <row r="55" spans="2:2">
      <c r="B55" s="33" t="s">
        <v>141</v>
      </c>
    </row>
    <row r="56" spans="2:2">
      <c r="B56" s="33" t="s">
        <v>112</v>
      </c>
    </row>
    <row r="57" spans="2:2">
      <c r="B57" s="33" t="s">
        <v>113</v>
      </c>
    </row>
    <row r="58" spans="2:2">
      <c r="B58" s="33" t="s">
        <v>114</v>
      </c>
    </row>
    <row r="59" spans="2:2">
      <c r="B59" s="33" t="s">
        <v>115</v>
      </c>
    </row>
    <row r="60" spans="2:2">
      <c r="B60" s="33" t="s">
        <v>116</v>
      </c>
    </row>
    <row r="61" spans="2:2">
      <c r="B61" s="33"/>
    </row>
    <row r="62" spans="2:2">
      <c r="B62" s="33" t="s">
        <v>142</v>
      </c>
    </row>
    <row r="63" spans="2:2">
      <c r="B63" s="33"/>
    </row>
    <row r="64" spans="2:2">
      <c r="B64" s="33" t="s">
        <v>143</v>
      </c>
    </row>
    <row r="65" spans="2:2">
      <c r="B65" s="33" t="s">
        <v>144</v>
      </c>
    </row>
    <row r="66" spans="2:2">
      <c r="B66" s="33" t="s">
        <v>145</v>
      </c>
    </row>
    <row r="67" spans="2:2">
      <c r="B67" s="33" t="s">
        <v>146</v>
      </c>
    </row>
    <row r="68" spans="2:2">
      <c r="B68" s="33" t="s">
        <v>147</v>
      </c>
    </row>
    <row r="69" spans="2:2">
      <c r="B69" s="33" t="s">
        <v>148</v>
      </c>
    </row>
    <row r="70" spans="2:2">
      <c r="B70" s="33" t="s">
        <v>149</v>
      </c>
    </row>
    <row r="71" spans="2:2">
      <c r="B71" s="33" t="s">
        <v>150</v>
      </c>
    </row>
    <row r="72" spans="2:2">
      <c r="B72" s="33" t="s">
        <v>151</v>
      </c>
    </row>
    <row r="73" spans="2:2" ht="15.75" thickBot="1">
      <c r="B73" s="34" t="s">
        <v>152</v>
      </c>
    </row>
  </sheetData>
  <hyperlinks>
    <hyperlink ref="B6" r:id="rId1" xr:uid="{B9498926-7F89-46F2-B035-C07F4F143C46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EA489-DD1A-4709-9EE3-6AC60AE18854}">
  <dimension ref="A2:G20"/>
  <sheetViews>
    <sheetView workbookViewId="0">
      <selection activeCell="E17" sqref="E17"/>
    </sheetView>
  </sheetViews>
  <sheetFormatPr defaultRowHeight="15"/>
  <cols>
    <col min="7" max="7" width="12.7109375" bestFit="1" customWidth="1"/>
  </cols>
  <sheetData>
    <row r="2" spans="1:7">
      <c r="A2" t="s">
        <v>319</v>
      </c>
      <c r="B2" t="s">
        <v>309</v>
      </c>
      <c r="C2" t="s">
        <v>211</v>
      </c>
    </row>
    <row r="3" spans="1:7">
      <c r="A3" t="s">
        <v>310</v>
      </c>
      <c r="B3" t="s">
        <v>297</v>
      </c>
      <c r="C3">
        <v>30</v>
      </c>
    </row>
    <row r="4" spans="1:7">
      <c r="A4" t="s">
        <v>311</v>
      </c>
      <c r="B4" t="s">
        <v>10</v>
      </c>
      <c r="C4">
        <v>20</v>
      </c>
    </row>
    <row r="5" spans="1:7">
      <c r="A5" t="s">
        <v>311</v>
      </c>
      <c r="B5" t="s">
        <v>10</v>
      </c>
      <c r="C5">
        <v>30</v>
      </c>
    </row>
    <row r="6" spans="1:7">
      <c r="A6" t="s">
        <v>310</v>
      </c>
      <c r="B6" t="s">
        <v>10</v>
      </c>
      <c r="C6">
        <v>20</v>
      </c>
    </row>
    <row r="7" spans="1:7">
      <c r="A7" t="s">
        <v>312</v>
      </c>
      <c r="B7" t="s">
        <v>297</v>
      </c>
      <c r="C7">
        <v>15</v>
      </c>
    </row>
    <row r="8" spans="1:7">
      <c r="A8" t="s">
        <v>310</v>
      </c>
      <c r="B8" t="s">
        <v>10</v>
      </c>
      <c r="C8">
        <v>30</v>
      </c>
    </row>
    <row r="9" spans="1:7">
      <c r="A9" t="s">
        <v>312</v>
      </c>
      <c r="B9" t="s">
        <v>297</v>
      </c>
      <c r="C9">
        <v>13</v>
      </c>
    </row>
    <row r="10" spans="1:7">
      <c r="A10" t="s">
        <v>310</v>
      </c>
      <c r="B10" t="s">
        <v>297</v>
      </c>
      <c r="C10">
        <v>10</v>
      </c>
    </row>
    <row r="11" spans="1:7">
      <c r="A11" t="s">
        <v>310</v>
      </c>
      <c r="B11" t="s">
        <v>297</v>
      </c>
      <c r="C11">
        <v>4</v>
      </c>
    </row>
    <row r="12" spans="1:7">
      <c r="A12" t="s">
        <v>258</v>
      </c>
      <c r="C12">
        <f>SUM(C3:C11)</f>
        <v>172</v>
      </c>
    </row>
    <row r="15" spans="1:7">
      <c r="A15" t="s">
        <v>313</v>
      </c>
    </row>
    <row r="16" spans="1:7">
      <c r="A16" s="4" t="s">
        <v>319</v>
      </c>
      <c r="B16" s="4" t="s">
        <v>297</v>
      </c>
      <c r="C16" s="4" t="s">
        <v>10</v>
      </c>
      <c r="D16" s="4" t="s">
        <v>211</v>
      </c>
      <c r="E16" s="4" t="s">
        <v>315</v>
      </c>
      <c r="F16" s="4" t="s">
        <v>316</v>
      </c>
      <c r="G16" s="4" t="s">
        <v>318</v>
      </c>
    </row>
    <row r="17" spans="1:7">
      <c r="A17" s="4" t="s">
        <v>310</v>
      </c>
      <c r="B17" s="4">
        <v>44</v>
      </c>
      <c r="C17" s="4">
        <v>50</v>
      </c>
      <c r="D17" s="4">
        <v>94</v>
      </c>
      <c r="E17" s="4">
        <f>-(B17/D17)*LOG((B17/D17),2)-(C17/D17)*LOG((C17/D17),2)</f>
        <v>0.99705905690341068</v>
      </c>
      <c r="F17" s="4">
        <f>(D17/D$20)*E17</f>
        <v>0.54490436830767786</v>
      </c>
      <c r="G17" s="4"/>
    </row>
    <row r="18" spans="1:7">
      <c r="A18" s="4" t="s">
        <v>311</v>
      </c>
      <c r="B18" s="4">
        <v>0</v>
      </c>
      <c r="C18" s="4">
        <v>50</v>
      </c>
      <c r="D18" s="4">
        <v>50</v>
      </c>
      <c r="E18" s="4">
        <f>-(C18/D18)*LOG((C18/D18),2)</f>
        <v>0</v>
      </c>
      <c r="F18" s="4">
        <v>0</v>
      </c>
      <c r="G18" s="4"/>
    </row>
    <row r="19" spans="1:7">
      <c r="A19" s="4" t="s">
        <v>312</v>
      </c>
      <c r="B19" s="4">
        <v>28</v>
      </c>
      <c r="C19" s="4">
        <v>0</v>
      </c>
      <c r="D19" s="4">
        <v>28</v>
      </c>
      <c r="E19" s="4">
        <f>-(B19/D19)*LOG((B19/D19),2)</f>
        <v>0</v>
      </c>
      <c r="F19" s="4">
        <v>0</v>
      </c>
      <c r="G19" s="4"/>
    </row>
    <row r="20" spans="1:7">
      <c r="A20" s="4" t="s">
        <v>317</v>
      </c>
      <c r="B20" s="4">
        <v>72</v>
      </c>
      <c r="C20" s="4">
        <v>100</v>
      </c>
      <c r="D20" s="4">
        <v>172</v>
      </c>
      <c r="E20" s="4">
        <f>-(B20/D20)*LOG((B20/D20),2)-(C20/D20)*LOG((C20/D20),2)</f>
        <v>0.9807983646944296</v>
      </c>
      <c r="F20" s="4">
        <f>SUM(F17:F19)</f>
        <v>0.54490436830767786</v>
      </c>
      <c r="G20" s="68">
        <f>E20-F20</f>
        <v>0.43589399638675175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C702C5-E414-4F98-8E8E-EFD574EE793D}">
  <dimension ref="A1:D5"/>
  <sheetViews>
    <sheetView workbookViewId="0">
      <selection activeCell="B3" sqref="B3"/>
    </sheetView>
  </sheetViews>
  <sheetFormatPr defaultRowHeight="15"/>
  <cols>
    <col min="1" max="1" width="11.28515625" customWidth="1"/>
  </cols>
  <sheetData>
    <row r="1" spans="1:4">
      <c r="A1" s="38" t="s">
        <v>295</v>
      </c>
      <c r="B1" s="38"/>
      <c r="C1" s="38"/>
      <c r="D1" s="38"/>
    </row>
    <row r="2" spans="1:4">
      <c r="A2" s="4"/>
      <c r="B2" s="4" t="s">
        <v>296</v>
      </c>
      <c r="C2" s="4" t="s">
        <v>297</v>
      </c>
      <c r="D2" s="4" t="s">
        <v>298</v>
      </c>
    </row>
    <row r="3" spans="1:4">
      <c r="A3" s="4" t="s">
        <v>299</v>
      </c>
      <c r="B3" s="4">
        <v>6</v>
      </c>
      <c r="C3" s="4">
        <v>4</v>
      </c>
      <c r="D3" s="4">
        <f>B3+C3</f>
        <v>10</v>
      </c>
    </row>
    <row r="4" spans="1:4">
      <c r="A4" s="4" t="s">
        <v>300</v>
      </c>
      <c r="B4" s="4">
        <v>8</v>
      </c>
      <c r="C4" s="4">
        <v>4</v>
      </c>
      <c r="D4" s="4">
        <f t="shared" ref="D4:D5" si="0">B4+C4</f>
        <v>12</v>
      </c>
    </row>
    <row r="5" spans="1:4">
      <c r="A5" s="4" t="s">
        <v>301</v>
      </c>
      <c r="B5" s="4">
        <f>ABS(B3-B4)</f>
        <v>2</v>
      </c>
      <c r="C5" s="4">
        <f>ABS(C3-C4)</f>
        <v>0</v>
      </c>
      <c r="D5" s="4">
        <f t="shared" si="0"/>
        <v>2</v>
      </c>
    </row>
  </sheetData>
  <mergeCells count="1">
    <mergeCell ref="A1:D1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C064D7-AE82-4A1B-B3AB-CB111C52A60F}">
  <dimension ref="A9:V62"/>
  <sheetViews>
    <sheetView topLeftCell="A16" workbookViewId="0">
      <selection activeCell="U61" sqref="U61"/>
    </sheetView>
  </sheetViews>
  <sheetFormatPr defaultRowHeight="15"/>
  <cols>
    <col min="7" max="7" width="21.42578125" customWidth="1"/>
    <col min="9" max="9" width="29.42578125" customWidth="1"/>
    <col min="11" max="11" width="5.5703125" customWidth="1"/>
    <col min="12" max="12" width="24.140625" bestFit="1" customWidth="1"/>
    <col min="13" max="13" width="18.7109375" bestFit="1" customWidth="1"/>
    <col min="14" max="14" width="16.140625" bestFit="1" customWidth="1"/>
    <col min="15" max="15" width="5.42578125" bestFit="1" customWidth="1"/>
    <col min="18" max="18" width="17.28515625" bestFit="1" customWidth="1"/>
    <col min="19" max="19" width="10.7109375" bestFit="1" customWidth="1"/>
    <col min="20" max="20" width="27" bestFit="1" customWidth="1"/>
    <col min="21" max="21" width="8.42578125" bestFit="1" customWidth="1"/>
    <col min="22" max="22" width="6" bestFit="1" customWidth="1"/>
  </cols>
  <sheetData>
    <row r="9" spans="12:15">
      <c r="L9" s="47" t="s">
        <v>265</v>
      </c>
      <c r="M9" s="47"/>
      <c r="N9" s="47"/>
      <c r="O9" s="47"/>
    </row>
    <row r="10" spans="12:15">
      <c r="L10" s="4" t="s">
        <v>294</v>
      </c>
      <c r="M10" s="4" t="s">
        <v>266</v>
      </c>
      <c r="N10" s="4" t="s">
        <v>267</v>
      </c>
      <c r="O10" s="4" t="s">
        <v>258</v>
      </c>
    </row>
    <row r="11" spans="12:15">
      <c r="L11" s="59" t="s">
        <v>268</v>
      </c>
      <c r="M11" s="4">
        <v>20</v>
      </c>
      <c r="N11" s="4">
        <v>30</v>
      </c>
      <c r="O11" s="4">
        <f>SUM(M11:N11)</f>
        <v>50</v>
      </c>
    </row>
    <row r="12" spans="12:15">
      <c r="L12" s="4" t="s">
        <v>269</v>
      </c>
      <c r="M12" s="4">
        <v>25</v>
      </c>
      <c r="N12" s="4">
        <v>25</v>
      </c>
      <c r="O12" s="4">
        <f>SUM(M12:N12)</f>
        <v>50</v>
      </c>
    </row>
    <row r="13" spans="12:15">
      <c r="L13" s="4" t="s">
        <v>258</v>
      </c>
      <c r="M13" s="4">
        <f>SUM(M11:M12)</f>
        <v>45</v>
      </c>
      <c r="N13" s="4">
        <f t="shared" ref="N13:O13" si="0">SUM(N11:N12)</f>
        <v>55</v>
      </c>
      <c r="O13" s="4">
        <f t="shared" si="0"/>
        <v>100</v>
      </c>
    </row>
    <row r="15" spans="12:15">
      <c r="L15" s="4" t="s">
        <v>270</v>
      </c>
      <c r="M15" s="4">
        <f>O11/O13</f>
        <v>0.5</v>
      </c>
    </row>
    <row r="16" spans="12:15">
      <c r="L16" s="4" t="s">
        <v>271</v>
      </c>
      <c r="M16" s="4">
        <f>O12/O13</f>
        <v>0.5</v>
      </c>
    </row>
    <row r="17" spans="1:22">
      <c r="L17" s="4" t="s">
        <v>272</v>
      </c>
      <c r="M17" s="4">
        <f>M13/O13</f>
        <v>0.45</v>
      </c>
    </row>
    <row r="18" spans="1:22">
      <c r="L18" s="4" t="s">
        <v>273</v>
      </c>
      <c r="M18" s="4">
        <f>N13/O13</f>
        <v>0.55000000000000004</v>
      </c>
    </row>
    <row r="19" spans="1:22">
      <c r="L19" s="4" t="s">
        <v>274</v>
      </c>
      <c r="M19" s="4">
        <f>M11/O13</f>
        <v>0.2</v>
      </c>
    </row>
    <row r="20" spans="1:22">
      <c r="L20" s="4" t="s">
        <v>275</v>
      </c>
      <c r="M20" s="4">
        <f>M12/O13</f>
        <v>0.25</v>
      </c>
    </row>
    <row r="21" spans="1:22">
      <c r="L21" s="4" t="s">
        <v>276</v>
      </c>
      <c r="M21" s="4">
        <f>N11/O13</f>
        <v>0.3</v>
      </c>
    </row>
    <row r="22" spans="1:22">
      <c r="L22" s="4" t="s">
        <v>277</v>
      </c>
      <c r="M22" s="4">
        <f>N12/O13</f>
        <v>0.25</v>
      </c>
    </row>
    <row r="24" spans="1:22">
      <c r="L24" s="4" t="s">
        <v>278</v>
      </c>
      <c r="M24" s="4">
        <f>M11/O11</f>
        <v>0.4</v>
      </c>
    </row>
    <row r="25" spans="1:22">
      <c r="L25" s="4" t="s">
        <v>279</v>
      </c>
      <c r="M25" s="4">
        <f>M11/M13</f>
        <v>0.44444444444444442</v>
      </c>
    </row>
    <row r="27" spans="1:22">
      <c r="L27" s="4" t="s">
        <v>280</v>
      </c>
      <c r="M27" s="4" t="s">
        <v>281</v>
      </c>
      <c r="N27" s="4" t="s">
        <v>282</v>
      </c>
      <c r="R27" s="4" t="s">
        <v>308</v>
      </c>
      <c r="S27" s="4" t="s">
        <v>208</v>
      </c>
      <c r="T27" s="4" t="s">
        <v>368</v>
      </c>
      <c r="U27" s="4" t="s">
        <v>314</v>
      </c>
      <c r="V27" s="4" t="s">
        <v>211</v>
      </c>
    </row>
    <row r="28" spans="1:22">
      <c r="A28" s="39" t="s">
        <v>253</v>
      </c>
      <c r="B28" s="39"/>
      <c r="C28" s="39"/>
      <c r="D28" s="39"/>
      <c r="E28" s="39"/>
      <c r="F28" s="39"/>
      <c r="G28" s="39"/>
      <c r="H28" s="39"/>
      <c r="I28" s="39"/>
      <c r="L28" s="4" t="s">
        <v>278</v>
      </c>
      <c r="M28" s="4">
        <f>M19/M15</f>
        <v>0.4</v>
      </c>
      <c r="N28" s="4">
        <f>M25*M17/M15</f>
        <v>0.39999999999999997</v>
      </c>
      <c r="R28" s="4" t="s">
        <v>369</v>
      </c>
      <c r="S28" s="4" t="s">
        <v>371</v>
      </c>
      <c r="T28" s="4" t="s">
        <v>375</v>
      </c>
      <c r="U28" s="4" t="s">
        <v>378</v>
      </c>
      <c r="V28" s="4">
        <v>30</v>
      </c>
    </row>
    <row r="29" spans="1:22">
      <c r="A29" s="39" t="s">
        <v>254</v>
      </c>
      <c r="B29" s="39"/>
      <c r="C29" s="39"/>
      <c r="D29" s="39"/>
      <c r="E29" s="39"/>
      <c r="F29" s="39"/>
      <c r="G29" s="39"/>
      <c r="H29" s="39"/>
      <c r="I29" s="39"/>
      <c r="R29" s="37" t="s">
        <v>369</v>
      </c>
      <c r="S29" s="37" t="s">
        <v>371</v>
      </c>
      <c r="T29" s="37" t="s">
        <v>376</v>
      </c>
      <c r="U29" s="4" t="s">
        <v>379</v>
      </c>
      <c r="V29" s="4">
        <v>20</v>
      </c>
    </row>
    <row r="30" spans="1:22">
      <c r="A30" s="39" t="s">
        <v>252</v>
      </c>
      <c r="B30" s="39"/>
      <c r="C30" s="39"/>
      <c r="D30" s="39"/>
      <c r="E30" s="39"/>
      <c r="F30" s="39"/>
      <c r="G30" s="39"/>
      <c r="H30" s="39"/>
      <c r="I30" s="39"/>
      <c r="L30" s="60" t="s">
        <v>283</v>
      </c>
      <c r="M30" s="61"/>
      <c r="N30" s="62"/>
      <c r="R30" s="4" t="s">
        <v>370</v>
      </c>
      <c r="S30" s="4" t="s">
        <v>371</v>
      </c>
      <c r="T30" s="4" t="s">
        <v>376</v>
      </c>
      <c r="U30" s="4" t="s">
        <v>379</v>
      </c>
      <c r="V30" s="4">
        <v>30</v>
      </c>
    </row>
    <row r="31" spans="1:22">
      <c r="L31" s="36" t="s">
        <v>284</v>
      </c>
      <c r="M31" s="36"/>
      <c r="N31" s="36"/>
      <c r="R31" s="4" t="s">
        <v>370</v>
      </c>
      <c r="S31" s="4" t="s">
        <v>372</v>
      </c>
      <c r="T31" s="4" t="s">
        <v>375</v>
      </c>
      <c r="U31" s="4" t="s">
        <v>379</v>
      </c>
      <c r="V31" s="4">
        <v>20</v>
      </c>
    </row>
    <row r="32" spans="1:22">
      <c r="A32" s="4" t="s">
        <v>207</v>
      </c>
      <c r="B32" s="4" t="s">
        <v>208</v>
      </c>
      <c r="C32" s="4" t="s">
        <v>209</v>
      </c>
      <c r="D32" s="4" t="s">
        <v>210</v>
      </c>
      <c r="E32" s="4" t="s">
        <v>211</v>
      </c>
      <c r="G32" s="38" t="s">
        <v>261</v>
      </c>
      <c r="H32" s="38"/>
      <c r="I32" s="38"/>
      <c r="J32" s="38"/>
      <c r="L32" s="4" t="s">
        <v>285</v>
      </c>
      <c r="M32" s="4" t="s">
        <v>286</v>
      </c>
      <c r="N32" s="4">
        <v>0.01</v>
      </c>
      <c r="R32" s="4" t="s">
        <v>369</v>
      </c>
      <c r="S32" s="4" t="s">
        <v>371</v>
      </c>
      <c r="T32" s="4" t="s">
        <v>377</v>
      </c>
      <c r="U32" s="4" t="s">
        <v>378</v>
      </c>
      <c r="V32" s="4">
        <v>15</v>
      </c>
    </row>
    <row r="33" spans="1:22">
      <c r="A33" s="4" t="s">
        <v>212</v>
      </c>
      <c r="B33" s="4" t="s">
        <v>213</v>
      </c>
      <c r="C33" s="4" t="s">
        <v>214</v>
      </c>
      <c r="D33" s="4" t="s">
        <v>215</v>
      </c>
      <c r="E33" s="4">
        <v>30</v>
      </c>
      <c r="G33" s="4" t="s">
        <v>230</v>
      </c>
      <c r="H33" s="4">
        <f>E44</f>
        <v>165</v>
      </c>
      <c r="I33" s="4"/>
      <c r="J33" s="4"/>
      <c r="L33" s="4" t="s">
        <v>287</v>
      </c>
      <c r="M33" s="4" t="s">
        <v>288</v>
      </c>
      <c r="N33" s="4">
        <v>2E-3</v>
      </c>
      <c r="R33" s="4" t="s">
        <v>370</v>
      </c>
      <c r="S33" s="4" t="s">
        <v>371</v>
      </c>
      <c r="T33" s="4" t="s">
        <v>375</v>
      </c>
      <c r="U33" s="4" t="s">
        <v>379</v>
      </c>
      <c r="V33" s="4">
        <v>20</v>
      </c>
    </row>
    <row r="34" spans="1:22">
      <c r="A34" s="4" t="s">
        <v>212</v>
      </c>
      <c r="B34" s="4" t="s">
        <v>216</v>
      </c>
      <c r="C34" s="4" t="s">
        <v>217</v>
      </c>
      <c r="D34" s="4" t="s">
        <v>218</v>
      </c>
      <c r="E34" s="4">
        <v>40</v>
      </c>
      <c r="G34" s="4" t="s">
        <v>231</v>
      </c>
      <c r="H34" s="4">
        <f>E33+E37+E39+E40+E42</f>
        <v>52</v>
      </c>
      <c r="I34" s="4" t="s">
        <v>234</v>
      </c>
      <c r="J34" s="4">
        <f>H34/$H$33</f>
        <v>0.31515151515151513</v>
      </c>
      <c r="L34" s="4" t="s">
        <v>289</v>
      </c>
      <c r="M34" s="4" t="s">
        <v>290</v>
      </c>
      <c r="N34" s="4">
        <v>5.0000000000000001E-3</v>
      </c>
      <c r="R34" s="4" t="s">
        <v>370</v>
      </c>
      <c r="S34" s="4" t="s">
        <v>373</v>
      </c>
      <c r="T34" s="4" t="s">
        <v>377</v>
      </c>
      <c r="U34" s="4" t="s">
        <v>378</v>
      </c>
      <c r="V34" s="4">
        <v>13</v>
      </c>
    </row>
    <row r="35" spans="1:22">
      <c r="A35" s="4" t="s">
        <v>212</v>
      </c>
      <c r="B35" s="4" t="s">
        <v>213</v>
      </c>
      <c r="C35" s="4" t="s">
        <v>219</v>
      </c>
      <c r="D35" s="4" t="s">
        <v>218</v>
      </c>
      <c r="E35" s="4">
        <v>40</v>
      </c>
      <c r="G35" s="4" t="s">
        <v>232</v>
      </c>
      <c r="H35" s="4">
        <f>E34+E35+E36+E38+E41+E43</f>
        <v>113</v>
      </c>
      <c r="I35" s="4" t="s">
        <v>233</v>
      </c>
      <c r="J35" s="4">
        <f>H35/$H$33</f>
        <v>0.68484848484848482</v>
      </c>
      <c r="L35" s="63" t="s">
        <v>291</v>
      </c>
      <c r="M35" s="64"/>
      <c r="R35" s="4" t="s">
        <v>369</v>
      </c>
      <c r="S35" s="4" t="s">
        <v>374</v>
      </c>
      <c r="T35" s="4" t="s">
        <v>375</v>
      </c>
      <c r="U35" s="4" t="s">
        <v>378</v>
      </c>
      <c r="V35" s="4">
        <v>10</v>
      </c>
    </row>
    <row r="36" spans="1:22">
      <c r="A36" s="4" t="s">
        <v>220</v>
      </c>
      <c r="B36" s="4" t="s">
        <v>221</v>
      </c>
      <c r="C36" s="4" t="s">
        <v>214</v>
      </c>
      <c r="D36" s="4" t="s">
        <v>218</v>
      </c>
      <c r="E36" s="4">
        <v>20</v>
      </c>
      <c r="G36" s="4"/>
      <c r="H36" s="4"/>
      <c r="I36" s="4"/>
      <c r="J36" s="4"/>
      <c r="L36" s="4" t="s">
        <v>292</v>
      </c>
      <c r="M36" s="4" t="s">
        <v>293</v>
      </c>
      <c r="N36" s="4">
        <f>N34*N32/N33</f>
        <v>2.5000000000000001E-2</v>
      </c>
      <c r="R36" s="4" t="s">
        <v>370</v>
      </c>
      <c r="S36" s="4" t="s">
        <v>373</v>
      </c>
      <c r="T36" s="4" t="s">
        <v>375</v>
      </c>
      <c r="U36" s="4" t="s">
        <v>378</v>
      </c>
      <c r="V36" s="4">
        <v>4</v>
      </c>
    </row>
    <row r="37" spans="1:22">
      <c r="A37" s="4" t="s">
        <v>220</v>
      </c>
      <c r="B37" s="4" t="s">
        <v>213</v>
      </c>
      <c r="C37" s="4" t="s">
        <v>222</v>
      </c>
      <c r="D37" s="4" t="s">
        <v>215</v>
      </c>
      <c r="E37" s="4">
        <v>5</v>
      </c>
      <c r="G37" s="38" t="s">
        <v>262</v>
      </c>
      <c r="H37" s="38"/>
      <c r="I37" s="38"/>
      <c r="J37" s="38"/>
      <c r="V37">
        <f>SUM(V28:V36)</f>
        <v>162</v>
      </c>
    </row>
    <row r="38" spans="1:22">
      <c r="A38" s="4" t="s">
        <v>220</v>
      </c>
      <c r="B38" s="4" t="s">
        <v>216</v>
      </c>
      <c r="C38" s="4" t="s">
        <v>214</v>
      </c>
      <c r="D38" s="4" t="s">
        <v>218</v>
      </c>
      <c r="E38" s="4">
        <v>3</v>
      </c>
      <c r="G38" s="4" t="s">
        <v>235</v>
      </c>
      <c r="H38" s="4">
        <f>SUM(E36:E39)</f>
        <v>31</v>
      </c>
      <c r="I38" s="4" t="s">
        <v>236</v>
      </c>
      <c r="J38" s="4">
        <f>H38/$H$33</f>
        <v>0.18787878787878787</v>
      </c>
      <c r="R38" t="s">
        <v>380</v>
      </c>
    </row>
    <row r="39" spans="1:22">
      <c r="A39" s="4" t="s">
        <v>220</v>
      </c>
      <c r="B39" s="4" t="s">
        <v>223</v>
      </c>
      <c r="C39" s="4" t="s">
        <v>222</v>
      </c>
      <c r="D39" s="4" t="s">
        <v>215</v>
      </c>
      <c r="E39" s="4">
        <v>3</v>
      </c>
      <c r="G39" s="4" t="s">
        <v>250</v>
      </c>
      <c r="H39" s="4">
        <f>SUM(E37,E39)</f>
        <v>8</v>
      </c>
      <c r="I39" s="4" t="s">
        <v>240</v>
      </c>
      <c r="J39" s="4">
        <f>H39/H34</f>
        <v>0.15384615384615385</v>
      </c>
    </row>
    <row r="40" spans="1:22">
      <c r="A40" s="4" t="s">
        <v>224</v>
      </c>
      <c r="B40" s="4" t="s">
        <v>225</v>
      </c>
      <c r="C40" s="4" t="s">
        <v>214</v>
      </c>
      <c r="D40" s="4" t="s">
        <v>215</v>
      </c>
      <c r="E40" s="4">
        <v>10</v>
      </c>
      <c r="G40" s="4" t="s">
        <v>251</v>
      </c>
      <c r="H40" s="4">
        <f>SUM(E36,E38)</f>
        <v>23</v>
      </c>
      <c r="I40" s="4" t="s">
        <v>241</v>
      </c>
      <c r="J40" s="4">
        <f>H40/H35</f>
        <v>0.20353982300884957</v>
      </c>
      <c r="R40" s="38" t="s">
        <v>386</v>
      </c>
      <c r="S40" s="38"/>
      <c r="T40" s="38"/>
      <c r="U40" s="38"/>
    </row>
    <row r="41" spans="1:22">
      <c r="A41" s="4" t="s">
        <v>224</v>
      </c>
      <c r="B41" s="4" t="s">
        <v>213</v>
      </c>
      <c r="C41" s="4" t="s">
        <v>226</v>
      </c>
      <c r="D41" s="4" t="s">
        <v>218</v>
      </c>
      <c r="E41" s="4">
        <v>4</v>
      </c>
      <c r="G41" s="4"/>
      <c r="H41" s="4"/>
      <c r="I41" s="4"/>
      <c r="J41" s="4"/>
      <c r="R41" s="4" t="s">
        <v>314</v>
      </c>
      <c r="S41" s="4">
        <f>V37</f>
        <v>162</v>
      </c>
      <c r="T41" s="4" t="s">
        <v>382</v>
      </c>
      <c r="U41" s="4"/>
    </row>
    <row r="42" spans="1:22">
      <c r="A42" s="4" t="s">
        <v>227</v>
      </c>
      <c r="B42" s="4" t="s">
        <v>228</v>
      </c>
      <c r="C42" s="4" t="s">
        <v>229</v>
      </c>
      <c r="D42" s="4" t="s">
        <v>215</v>
      </c>
      <c r="E42" s="4">
        <v>4</v>
      </c>
      <c r="G42" s="38" t="s">
        <v>263</v>
      </c>
      <c r="H42" s="38"/>
      <c r="I42" s="38"/>
      <c r="J42" s="38"/>
      <c r="R42" s="4" t="s">
        <v>387</v>
      </c>
      <c r="S42" s="4">
        <f>SUM(V28,V32,V34,V35,V36)</f>
        <v>72</v>
      </c>
      <c r="T42" s="4" t="s">
        <v>387</v>
      </c>
      <c r="U42" s="4">
        <f>S42/S41</f>
        <v>0.44444444444444442</v>
      </c>
    </row>
    <row r="43" spans="1:22">
      <c r="A43" s="4" t="s">
        <v>227</v>
      </c>
      <c r="B43" s="4" t="s">
        <v>216</v>
      </c>
      <c r="C43" s="4" t="s">
        <v>217</v>
      </c>
      <c r="D43" s="4" t="s">
        <v>218</v>
      </c>
      <c r="E43" s="4">
        <v>6</v>
      </c>
      <c r="G43" s="4" t="s">
        <v>216</v>
      </c>
      <c r="H43" s="4">
        <f>SUM(E34,E38,E43)</f>
        <v>49</v>
      </c>
      <c r="I43" s="4" t="s">
        <v>237</v>
      </c>
      <c r="J43" s="4">
        <f t="shared" ref="J43" si="1">H43/$H$33</f>
        <v>0.29696969696969699</v>
      </c>
      <c r="R43" s="4" t="s">
        <v>388</v>
      </c>
      <c r="S43" s="4">
        <f>SUM(V29,V30,V31,V33)</f>
        <v>90</v>
      </c>
      <c r="T43" s="4" t="s">
        <v>388</v>
      </c>
      <c r="U43" s="4">
        <f>S43/S41</f>
        <v>0.55555555555555558</v>
      </c>
    </row>
    <row r="44" spans="1:22">
      <c r="D44" s="4" t="s">
        <v>258</v>
      </c>
      <c r="E44" s="4">
        <f>SUM(E33:E43)</f>
        <v>165</v>
      </c>
      <c r="G44" s="4" t="s">
        <v>248</v>
      </c>
      <c r="H44" s="4">
        <v>0</v>
      </c>
      <c r="I44" s="4" t="s">
        <v>242</v>
      </c>
      <c r="J44" s="4">
        <f>(H44+1)/(H34+1)</f>
        <v>1.8867924528301886E-2</v>
      </c>
    </row>
    <row r="45" spans="1:22">
      <c r="G45" s="4" t="s">
        <v>249</v>
      </c>
      <c r="H45" s="4">
        <f>SUM(E34,E38,E43)</f>
        <v>49</v>
      </c>
      <c r="I45" s="4" t="s">
        <v>243</v>
      </c>
      <c r="J45" s="4">
        <f>H45/H35</f>
        <v>0.4336283185840708</v>
      </c>
      <c r="R45" s="38" t="s">
        <v>261</v>
      </c>
      <c r="S45" s="38"/>
      <c r="T45" s="38"/>
      <c r="U45" s="38"/>
    </row>
    <row r="46" spans="1:22">
      <c r="G46" s="4"/>
      <c r="H46" s="4"/>
      <c r="I46" s="4"/>
      <c r="J46" s="4"/>
      <c r="R46" s="4" t="s">
        <v>381</v>
      </c>
      <c r="S46" s="4"/>
      <c r="T46" s="4"/>
      <c r="U46" s="4"/>
    </row>
    <row r="47" spans="1:22">
      <c r="G47" s="38" t="s">
        <v>264</v>
      </c>
      <c r="H47" s="38"/>
      <c r="I47" s="38"/>
      <c r="J47" s="38"/>
      <c r="R47" s="4" t="s">
        <v>389</v>
      </c>
      <c r="S47" s="4">
        <f>SUM(V28,V32,V35)</f>
        <v>55</v>
      </c>
      <c r="T47" s="4" t="s">
        <v>391</v>
      </c>
      <c r="U47" s="4">
        <f>S47/$S$42</f>
        <v>0.76388888888888884</v>
      </c>
    </row>
    <row r="48" spans="1:22">
      <c r="G48" s="4" t="s">
        <v>238</v>
      </c>
      <c r="H48" s="4">
        <f>SUM(E33,E36,E38,E40)</f>
        <v>63</v>
      </c>
      <c r="I48" s="4" t="s">
        <v>239</v>
      </c>
      <c r="J48" s="4">
        <f t="shared" ref="J48" si="2">H48/$H$33</f>
        <v>0.38181818181818183</v>
      </c>
      <c r="R48" s="4" t="s">
        <v>390</v>
      </c>
      <c r="S48" s="4">
        <f>SUM(V29)</f>
        <v>20</v>
      </c>
      <c r="T48" s="4" t="s">
        <v>392</v>
      </c>
      <c r="U48" s="4">
        <f>S48/$S$43</f>
        <v>0.22222222222222221</v>
      </c>
    </row>
    <row r="49" spans="7:21">
      <c r="G49" s="4" t="s">
        <v>246</v>
      </c>
      <c r="H49" s="4">
        <f>SUM(E33,E40)</f>
        <v>40</v>
      </c>
      <c r="I49" s="4" t="s">
        <v>244</v>
      </c>
      <c r="J49" s="4">
        <f>H49/H34</f>
        <v>0.76923076923076927</v>
      </c>
      <c r="R49" s="4"/>
      <c r="S49" s="4"/>
      <c r="T49" s="4"/>
      <c r="U49" s="4"/>
    </row>
    <row r="50" spans="7:21">
      <c r="G50" s="4" t="s">
        <v>247</v>
      </c>
      <c r="H50" s="4">
        <f>SUM(E36,E38)</f>
        <v>23</v>
      </c>
      <c r="I50" s="4" t="s">
        <v>245</v>
      </c>
      <c r="J50" s="4">
        <f>H50/H35</f>
        <v>0.20353982300884957</v>
      </c>
      <c r="R50" s="38" t="s">
        <v>385</v>
      </c>
      <c r="S50" s="38"/>
      <c r="T50" s="38"/>
      <c r="U50" s="38"/>
    </row>
    <row r="51" spans="7:21">
      <c r="G51" s="4"/>
      <c r="H51" s="4"/>
      <c r="I51" s="4"/>
      <c r="J51" s="4"/>
      <c r="R51" s="4" t="s">
        <v>383</v>
      </c>
      <c r="S51" s="4">
        <f>SUM(P42,P46,P51)</f>
        <v>0</v>
      </c>
      <c r="T51" s="4" t="s">
        <v>384</v>
      </c>
      <c r="U51" s="4">
        <f t="shared" ref="U51" si="3">S51/$H$33</f>
        <v>0</v>
      </c>
    </row>
    <row r="52" spans="7:21">
      <c r="G52" s="38" t="s">
        <v>255</v>
      </c>
      <c r="H52" s="38"/>
      <c r="I52" s="38"/>
      <c r="J52" s="38"/>
      <c r="R52" s="4" t="s">
        <v>393</v>
      </c>
      <c r="S52" s="4">
        <f>SUM(V28,V32)</f>
        <v>45</v>
      </c>
      <c r="T52" s="4" t="s">
        <v>395</v>
      </c>
      <c r="U52" s="4">
        <f>(S52+1)/(S42+1)</f>
        <v>0.63013698630136983</v>
      </c>
    </row>
    <row r="53" spans="7:21">
      <c r="G53" s="4" t="s">
        <v>256</v>
      </c>
      <c r="H53" s="4">
        <f>J39*J44*J49</f>
        <v>2.232890476722117E-3</v>
      </c>
      <c r="I53" s="4" t="s">
        <v>259</v>
      </c>
      <c r="J53" s="37">
        <f>H53*J34</f>
        <v>7.0369881690636406E-4</v>
      </c>
      <c r="R53" s="4" t="s">
        <v>394</v>
      </c>
      <c r="S53" s="4">
        <f>SUM(V29,V30,V33)</f>
        <v>70</v>
      </c>
      <c r="T53" s="4" t="s">
        <v>396</v>
      </c>
      <c r="U53" s="4">
        <f>S53/S43</f>
        <v>0.77777777777777779</v>
      </c>
    </row>
    <row r="54" spans="7:21">
      <c r="G54" s="4" t="s">
        <v>257</v>
      </c>
      <c r="H54" s="4">
        <f>J40*J45*J50</f>
        <v>1.7964553256400149E-2</v>
      </c>
      <c r="I54" s="4" t="s">
        <v>260</v>
      </c>
      <c r="J54" s="37">
        <f>H54*J35</f>
        <v>1.2302997078625555E-2</v>
      </c>
      <c r="R54" s="4"/>
      <c r="S54" s="4"/>
      <c r="T54" s="4"/>
      <c r="U54" s="4"/>
    </row>
    <row r="55" spans="7:21">
      <c r="R55" s="38" t="s">
        <v>397</v>
      </c>
      <c r="S55" s="38"/>
      <c r="T55" s="38"/>
      <c r="U55" s="38"/>
    </row>
    <row r="56" spans="7:21">
      <c r="R56" s="4" t="s">
        <v>376</v>
      </c>
      <c r="S56" s="4">
        <f>SUM(P41,P44,P46,P48)</f>
        <v>0</v>
      </c>
      <c r="T56" s="4" t="s">
        <v>239</v>
      </c>
      <c r="U56" s="4">
        <f t="shared" ref="U56" si="4">S56/$H$33</f>
        <v>0</v>
      </c>
    </row>
    <row r="57" spans="7:21">
      <c r="R57" s="4" t="s">
        <v>398</v>
      </c>
      <c r="S57" s="4">
        <v>0</v>
      </c>
      <c r="T57" s="4" t="s">
        <v>400</v>
      </c>
      <c r="U57" s="4">
        <f>(S57+1)/(S42+1)</f>
        <v>1.3698630136986301E-2</v>
      </c>
    </row>
    <row r="58" spans="7:21">
      <c r="R58" s="4" t="s">
        <v>399</v>
      </c>
      <c r="S58" s="4">
        <f>SUM(V29,V30)</f>
        <v>50</v>
      </c>
      <c r="T58" s="4" t="s">
        <v>401</v>
      </c>
      <c r="U58" s="4">
        <f>S58/S43</f>
        <v>0.55555555555555558</v>
      </c>
    </row>
    <row r="59" spans="7:21">
      <c r="R59" s="4"/>
      <c r="S59" s="4"/>
      <c r="T59" s="4"/>
      <c r="U59" s="4"/>
    </row>
    <row r="60" spans="7:21">
      <c r="R60" s="38" t="s">
        <v>402</v>
      </c>
      <c r="S60" s="38"/>
      <c r="T60" s="38"/>
      <c r="U60" s="38"/>
    </row>
    <row r="61" spans="7:21">
      <c r="R61" s="4" t="s">
        <v>403</v>
      </c>
      <c r="S61" s="4">
        <f>U42*U47*U52*U57</f>
        <v>2.9306218710109366E-3</v>
      </c>
      <c r="T61" s="4" t="s">
        <v>405</v>
      </c>
      <c r="U61" s="37">
        <f>S61*$U$42</f>
        <v>1.3024986093381939E-3</v>
      </c>
    </row>
    <row r="62" spans="7:21">
      <c r="R62" s="4" t="s">
        <v>404</v>
      </c>
      <c r="S62" s="4">
        <f>U43*U48*U53*U58</f>
        <v>5.3345526596555407E-2</v>
      </c>
      <c r="T62" s="4" t="s">
        <v>406</v>
      </c>
      <c r="U62" s="37">
        <f>S62*$U$42</f>
        <v>2.3709122931802402E-2</v>
      </c>
    </row>
  </sheetData>
  <mergeCells count="15">
    <mergeCell ref="R55:U55"/>
    <mergeCell ref="R60:U60"/>
    <mergeCell ref="L9:O9"/>
    <mergeCell ref="L30:N30"/>
    <mergeCell ref="R45:U45"/>
    <mergeCell ref="R40:U40"/>
    <mergeCell ref="R50:U50"/>
    <mergeCell ref="G42:J42"/>
    <mergeCell ref="G47:J47"/>
    <mergeCell ref="G52:J52"/>
    <mergeCell ref="A28:I28"/>
    <mergeCell ref="A29:I29"/>
    <mergeCell ref="A30:I30"/>
    <mergeCell ref="G32:J32"/>
    <mergeCell ref="G37:J37"/>
  </mergeCells>
  <phoneticPr fontId="19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B338F8-66D6-4F65-A89D-384953F33575}">
  <dimension ref="A25:AC117"/>
  <sheetViews>
    <sheetView tabSelected="1" topLeftCell="M73" workbookViewId="0">
      <selection activeCell="AB102" sqref="AB102"/>
    </sheetView>
  </sheetViews>
  <sheetFormatPr defaultRowHeight="15"/>
  <cols>
    <col min="16" max="16" width="13.28515625" bestFit="1" customWidth="1"/>
    <col min="22" max="23" width="11.28515625" bestFit="1" customWidth="1"/>
    <col min="24" max="24" width="18.140625" bestFit="1" customWidth="1"/>
    <col min="25" max="26" width="11.28515625" bestFit="1" customWidth="1"/>
  </cols>
  <sheetData>
    <row r="25" spans="1:12">
      <c r="A25" s="4" t="s">
        <v>327</v>
      </c>
      <c r="B25" s="4" t="s">
        <v>325</v>
      </c>
      <c r="C25" s="4" t="s">
        <v>326</v>
      </c>
      <c r="E25" s="47" t="s">
        <v>332</v>
      </c>
      <c r="F25" s="47"/>
      <c r="G25" s="47"/>
      <c r="H25" s="47"/>
      <c r="I25" s="47"/>
      <c r="J25" s="47"/>
      <c r="K25" s="47"/>
      <c r="L25" s="47"/>
    </row>
    <row r="26" spans="1:12">
      <c r="A26" s="4" t="s">
        <v>320</v>
      </c>
      <c r="B26" s="4">
        <v>2</v>
      </c>
      <c r="C26" s="4">
        <v>10</v>
      </c>
      <c r="E26" s="4" t="s">
        <v>320</v>
      </c>
      <c r="F26" s="4" t="s">
        <v>321</v>
      </c>
      <c r="G26" s="37" t="s">
        <v>300</v>
      </c>
      <c r="H26" s="71" t="s">
        <v>322</v>
      </c>
      <c r="I26" s="71" t="s">
        <v>323</v>
      </c>
      <c r="J26" s="71" t="s">
        <v>299</v>
      </c>
      <c r="K26" s="71" t="s">
        <v>324</v>
      </c>
      <c r="L26" s="37" t="s">
        <v>312</v>
      </c>
    </row>
    <row r="27" spans="1:12">
      <c r="A27" s="4" t="s">
        <v>321</v>
      </c>
      <c r="B27" s="4">
        <v>2</v>
      </c>
      <c r="C27" s="4">
        <v>5</v>
      </c>
      <c r="E27" s="4" t="s">
        <v>321</v>
      </c>
      <c r="F27" s="4">
        <v>0</v>
      </c>
      <c r="G27" s="72"/>
      <c r="H27" s="72"/>
      <c r="I27" s="72"/>
      <c r="J27" s="72"/>
      <c r="K27" s="72"/>
      <c r="L27" s="72"/>
    </row>
    <row r="28" spans="1:12">
      <c r="A28" s="37" t="s">
        <v>300</v>
      </c>
      <c r="B28" s="4">
        <v>8</v>
      </c>
      <c r="C28" s="4">
        <v>4</v>
      </c>
      <c r="E28" s="37" t="s">
        <v>300</v>
      </c>
      <c r="F28" s="71">
        <f>ABS(B28-$B$27)+ABS(C28-$C$27)</f>
        <v>7</v>
      </c>
      <c r="G28" s="71">
        <v>0</v>
      </c>
      <c r="H28" s="72"/>
      <c r="I28" s="72"/>
      <c r="J28" s="72"/>
      <c r="K28" s="72"/>
      <c r="L28" s="72"/>
    </row>
    <row r="29" spans="1:12">
      <c r="A29" s="4" t="s">
        <v>322</v>
      </c>
      <c r="B29" s="4">
        <v>5</v>
      </c>
      <c r="C29" s="4">
        <v>8</v>
      </c>
      <c r="E29" s="71" t="s">
        <v>322</v>
      </c>
      <c r="F29" s="71">
        <f>ABS(B29-$B$27)+ABS(C29-$C$27)</f>
        <v>6</v>
      </c>
      <c r="G29" s="71">
        <f>ABS(B29-$B$28)+ABS(C29-$C$28)</f>
        <v>7</v>
      </c>
      <c r="H29" s="4">
        <v>0</v>
      </c>
      <c r="I29" s="72"/>
      <c r="J29" s="72"/>
      <c r="K29" s="72"/>
      <c r="L29" s="72"/>
    </row>
    <row r="30" spans="1:12">
      <c r="A30" s="4" t="s">
        <v>323</v>
      </c>
      <c r="B30" s="4">
        <v>7</v>
      </c>
      <c r="C30" s="4">
        <v>5</v>
      </c>
      <c r="E30" s="71" t="s">
        <v>323</v>
      </c>
      <c r="F30" s="71">
        <f>ABS(B30-$B$27)+ABS(C30-$C$27)</f>
        <v>5</v>
      </c>
      <c r="G30" s="71">
        <f>ABS(B30-$B$28)+ABS(C30-$C$28)</f>
        <v>2</v>
      </c>
      <c r="H30" s="71">
        <f>ABS(B30-$B$29)+ABS(C30-$C$29)</f>
        <v>5</v>
      </c>
      <c r="I30" s="71">
        <v>0</v>
      </c>
      <c r="J30" s="72"/>
      <c r="K30" s="72"/>
      <c r="L30" s="72"/>
    </row>
    <row r="31" spans="1:12">
      <c r="A31" s="4" t="s">
        <v>299</v>
      </c>
      <c r="B31" s="4">
        <v>6</v>
      </c>
      <c r="C31" s="4">
        <v>4</v>
      </c>
      <c r="E31" s="71" t="s">
        <v>299</v>
      </c>
      <c r="F31" s="71">
        <f>ABS(B31-$B$27)+ABS(C31-$C$27)</f>
        <v>5</v>
      </c>
      <c r="G31" s="71">
        <f>ABS(B31-$B$28)+ABS(C31-$C$28)</f>
        <v>2</v>
      </c>
      <c r="H31" s="71">
        <f>ABS(B31-$B$29)+ABS(C31-$C$29)</f>
        <v>5</v>
      </c>
      <c r="I31" s="71">
        <f>ABS(B31-$B$30)+ABS(C31-$C$30)</f>
        <v>2</v>
      </c>
      <c r="J31" s="4">
        <v>0</v>
      </c>
      <c r="K31" s="72"/>
      <c r="L31" s="72"/>
    </row>
    <row r="32" spans="1:12">
      <c r="A32" s="4" t="s">
        <v>324</v>
      </c>
      <c r="B32" s="4">
        <v>1</v>
      </c>
      <c r="C32" s="4">
        <v>2</v>
      </c>
      <c r="E32" s="71" t="s">
        <v>324</v>
      </c>
      <c r="F32" s="71">
        <f>ABS(B32-$B$27)+ABS(C32-$C$27)</f>
        <v>4</v>
      </c>
      <c r="G32" s="71">
        <f>ABS(B32-$B$28)+ABS(C32-$C$28)</f>
        <v>9</v>
      </c>
      <c r="H32" s="71">
        <f>ABS(B32-$B$29)+ABS(C32-$C$29)</f>
        <v>10</v>
      </c>
      <c r="I32" s="71">
        <f>ABS(B32-$B$30)+ABS(C32-$C$30)</f>
        <v>9</v>
      </c>
      <c r="J32" s="4">
        <f>ABS(B32-B31)+ABS(C32-C31)</f>
        <v>7</v>
      </c>
      <c r="K32" s="73">
        <v>0</v>
      </c>
      <c r="L32" s="4"/>
    </row>
    <row r="33" spans="1:16">
      <c r="A33" s="37" t="s">
        <v>312</v>
      </c>
      <c r="B33" s="4">
        <v>4</v>
      </c>
      <c r="C33" s="4">
        <v>9</v>
      </c>
      <c r="E33" s="37" t="s">
        <v>312</v>
      </c>
      <c r="F33" s="71">
        <f>ABS(B33-$B$27)+ABS(C33-$C$27)</f>
        <v>6</v>
      </c>
      <c r="G33" s="71">
        <f>ABS(B33-$B$28)+ABS(C33-$C$28)</f>
        <v>9</v>
      </c>
      <c r="H33" s="71">
        <f>ABS(B33-$B$29)+ABS(C33-$C$29)</f>
        <v>2</v>
      </c>
      <c r="I33" s="71">
        <f>ABS(B33-$B$30)+ABS(C33-$C$30)</f>
        <v>7</v>
      </c>
      <c r="J33" s="71">
        <f>ABS(B33-B31)+ABS(C33-C31)</f>
        <v>7</v>
      </c>
      <c r="K33" s="71">
        <f>ABS(B33-B32)+ABS(C33-C32)</f>
        <v>10</v>
      </c>
      <c r="L33" s="4">
        <v>0</v>
      </c>
    </row>
    <row r="46" spans="1:16">
      <c r="P46" t="s">
        <v>358</v>
      </c>
    </row>
    <row r="47" spans="1:16">
      <c r="P47" t="s">
        <v>365</v>
      </c>
    </row>
    <row r="50" spans="15:26">
      <c r="O50" s="75" t="s">
        <v>363</v>
      </c>
      <c r="P50" s="75"/>
      <c r="Q50" s="75"/>
      <c r="R50" s="75"/>
      <c r="S50" s="75"/>
      <c r="T50" s="75"/>
      <c r="U50" s="75"/>
      <c r="V50" s="75"/>
      <c r="W50" s="75"/>
      <c r="X50" s="75"/>
      <c r="Y50" s="75"/>
      <c r="Z50" s="75"/>
    </row>
    <row r="51" spans="15:26">
      <c r="O51" s="4" t="s">
        <v>357</v>
      </c>
      <c r="P51" s="38" t="s">
        <v>356</v>
      </c>
      <c r="Q51" s="38"/>
      <c r="R51" s="38" t="s">
        <v>359</v>
      </c>
      <c r="S51" s="38"/>
      <c r="T51" s="4" t="s">
        <v>325</v>
      </c>
      <c r="U51" s="4" t="s">
        <v>326</v>
      </c>
      <c r="V51" s="71" t="s">
        <v>361</v>
      </c>
      <c r="W51" s="71" t="s">
        <v>362</v>
      </c>
      <c r="X51" s="71" t="s">
        <v>360</v>
      </c>
      <c r="Y51" s="4"/>
      <c r="Z51" s="4" t="s">
        <v>364</v>
      </c>
    </row>
    <row r="52" spans="15:26">
      <c r="O52" s="71" t="s">
        <v>320</v>
      </c>
      <c r="P52" s="71">
        <v>8</v>
      </c>
      <c r="Q52" s="71">
        <v>4</v>
      </c>
      <c r="R52" s="71">
        <v>4</v>
      </c>
      <c r="S52" s="71">
        <v>9</v>
      </c>
      <c r="T52" s="71">
        <v>2</v>
      </c>
      <c r="U52" s="71">
        <v>10</v>
      </c>
      <c r="V52" s="71">
        <f>ABS(P52-T52)+ABS(Q52-U52)</f>
        <v>12</v>
      </c>
      <c r="W52" s="71">
        <f>ABS(R52-T52)+ABS(S52-U52)</f>
        <v>3</v>
      </c>
      <c r="X52" s="4" t="s">
        <v>359</v>
      </c>
      <c r="Y52" s="4" t="s">
        <v>356</v>
      </c>
      <c r="Z52" s="4">
        <f>W54+W56+W57+W58</f>
        <v>33</v>
      </c>
    </row>
    <row r="53" spans="15:26">
      <c r="O53" s="71" t="s">
        <v>321</v>
      </c>
      <c r="P53" s="71">
        <v>8</v>
      </c>
      <c r="Q53" s="71">
        <v>4</v>
      </c>
      <c r="R53" s="71">
        <v>4</v>
      </c>
      <c r="S53" s="71">
        <v>9</v>
      </c>
      <c r="T53" s="71">
        <v>2</v>
      </c>
      <c r="U53" s="71">
        <v>5</v>
      </c>
      <c r="V53" s="71">
        <f>ABS(P53-T53)+ABS(Q53-U53)</f>
        <v>7</v>
      </c>
      <c r="W53" s="71">
        <f>ABS(R53-T53)+ABS(S53-U53)</f>
        <v>6</v>
      </c>
      <c r="X53" s="4" t="s">
        <v>359</v>
      </c>
      <c r="Y53" s="4" t="s">
        <v>359</v>
      </c>
      <c r="Z53" s="4">
        <f>W52+W53</f>
        <v>9</v>
      </c>
    </row>
    <row r="54" spans="15:26">
      <c r="O54" s="37" t="s">
        <v>300</v>
      </c>
      <c r="P54" s="37">
        <v>8</v>
      </c>
      <c r="Q54" s="37">
        <v>4</v>
      </c>
      <c r="R54" s="37">
        <v>4</v>
      </c>
      <c r="S54" s="37">
        <v>9</v>
      </c>
      <c r="T54" s="37">
        <v>8</v>
      </c>
      <c r="U54" s="37">
        <v>4</v>
      </c>
      <c r="V54" s="37">
        <f>ABS(P54-T54)+ABS(Q54-U54)</f>
        <v>0</v>
      </c>
      <c r="W54" s="37">
        <f t="shared" ref="W54:W59" si="0">ABS(R54-T54)+ABS(S54-U54)</f>
        <v>9</v>
      </c>
      <c r="X54" s="37" t="s">
        <v>356</v>
      </c>
    </row>
    <row r="55" spans="15:26">
      <c r="O55" s="71" t="s">
        <v>322</v>
      </c>
      <c r="P55" s="71">
        <v>8</v>
      </c>
      <c r="Q55" s="71">
        <v>4</v>
      </c>
      <c r="R55" s="71">
        <v>4</v>
      </c>
      <c r="S55" s="71">
        <v>9</v>
      </c>
      <c r="T55" s="71">
        <v>5</v>
      </c>
      <c r="U55" s="71">
        <v>8</v>
      </c>
      <c r="V55" s="71">
        <f>ABS(P55-T55)+ABS(Q55-U55)</f>
        <v>7</v>
      </c>
      <c r="W55" s="71">
        <f t="shared" si="0"/>
        <v>2</v>
      </c>
      <c r="X55" s="4" t="s">
        <v>359</v>
      </c>
    </row>
    <row r="56" spans="15:26">
      <c r="O56" s="71" t="s">
        <v>323</v>
      </c>
      <c r="P56" s="71">
        <v>8</v>
      </c>
      <c r="Q56" s="71">
        <v>4</v>
      </c>
      <c r="R56" s="71">
        <v>4</v>
      </c>
      <c r="S56" s="71">
        <v>9</v>
      </c>
      <c r="T56" s="71">
        <v>7</v>
      </c>
      <c r="U56" s="71">
        <v>5</v>
      </c>
      <c r="V56" s="71">
        <f>ABS(P56-T56)+ABS(Q56-U56)</f>
        <v>2</v>
      </c>
      <c r="W56" s="71">
        <f t="shared" si="0"/>
        <v>7</v>
      </c>
      <c r="X56" s="4" t="s">
        <v>356</v>
      </c>
    </row>
    <row r="57" spans="15:26">
      <c r="O57" s="71" t="s">
        <v>299</v>
      </c>
      <c r="P57" s="71">
        <v>8</v>
      </c>
      <c r="Q57" s="71">
        <v>4</v>
      </c>
      <c r="R57" s="71">
        <v>4</v>
      </c>
      <c r="S57" s="71">
        <v>9</v>
      </c>
      <c r="T57" s="71">
        <v>6</v>
      </c>
      <c r="U57" s="71">
        <v>4</v>
      </c>
      <c r="V57" s="71">
        <f>ABS(P57-T57)+ABS(Q57-U57)</f>
        <v>2</v>
      </c>
      <c r="W57" s="71">
        <f t="shared" si="0"/>
        <v>7</v>
      </c>
      <c r="X57" s="4" t="s">
        <v>356</v>
      </c>
    </row>
    <row r="58" spans="15:26">
      <c r="O58" s="71" t="s">
        <v>324</v>
      </c>
      <c r="P58" s="71">
        <v>8</v>
      </c>
      <c r="Q58" s="71">
        <v>4</v>
      </c>
      <c r="R58" s="71">
        <v>4</v>
      </c>
      <c r="S58" s="71">
        <v>9</v>
      </c>
      <c r="T58" s="71">
        <v>1</v>
      </c>
      <c r="U58" s="71">
        <v>2</v>
      </c>
      <c r="V58" s="71">
        <f>ABS(P58-T58)+ABS(Q58-U58)</f>
        <v>9</v>
      </c>
      <c r="W58" s="71">
        <f t="shared" si="0"/>
        <v>10</v>
      </c>
      <c r="X58" s="4" t="s">
        <v>356</v>
      </c>
    </row>
    <row r="59" spans="15:26">
      <c r="O59" s="37" t="s">
        <v>312</v>
      </c>
      <c r="P59" s="37">
        <v>8</v>
      </c>
      <c r="Q59" s="37">
        <v>4</v>
      </c>
      <c r="R59" s="37">
        <v>4</v>
      </c>
      <c r="S59" s="37">
        <v>9</v>
      </c>
      <c r="T59" s="37">
        <v>4</v>
      </c>
      <c r="U59" s="37">
        <v>9</v>
      </c>
      <c r="V59" s="37">
        <f>ABS(P59-T59)+ABS(Q59-U59)</f>
        <v>9</v>
      </c>
      <c r="W59" s="37">
        <f t="shared" si="0"/>
        <v>0</v>
      </c>
      <c r="X59" s="37" t="s">
        <v>359</v>
      </c>
    </row>
    <row r="60" spans="15:26">
      <c r="T60" s="74"/>
    </row>
    <row r="62" spans="15:26">
      <c r="O62" s="4" t="s">
        <v>357</v>
      </c>
      <c r="P62" s="4" t="s">
        <v>325</v>
      </c>
      <c r="Q62" s="4" t="s">
        <v>326</v>
      </c>
      <c r="R62" s="71" t="s">
        <v>323</v>
      </c>
      <c r="S62" s="37" t="s">
        <v>299</v>
      </c>
      <c r="T62" s="71" t="s">
        <v>324</v>
      </c>
      <c r="U62" s="74"/>
    </row>
    <row r="63" spans="15:26">
      <c r="O63" s="71" t="s">
        <v>300</v>
      </c>
      <c r="P63" s="71">
        <v>8</v>
      </c>
      <c r="Q63" s="71">
        <v>4</v>
      </c>
      <c r="R63" s="4">
        <f>ABS(P63-$P$64)+ABS(Q63-$Q$64)</f>
        <v>2</v>
      </c>
      <c r="S63" s="37">
        <f>ABS(P63-$P$65)+ABS(Q63-$Q$65)</f>
        <v>2</v>
      </c>
      <c r="T63" s="4">
        <f>ABS(P63-$P$66)+ABS(Q63-$Q$66)</f>
        <v>9</v>
      </c>
    </row>
    <row r="64" spans="15:26">
      <c r="O64" s="71" t="s">
        <v>323</v>
      </c>
      <c r="P64" s="71">
        <v>7</v>
      </c>
      <c r="Q64" s="71">
        <v>5</v>
      </c>
      <c r="R64" s="4">
        <f t="shared" ref="R64:R66" si="1">ABS(P64-$P$64)+ABS(Q64-$Q$64)</f>
        <v>0</v>
      </c>
      <c r="S64" s="37">
        <f t="shared" ref="S64:S66" si="2">ABS(P64-$P$65)+ABS(Q64-$Q$65)</f>
        <v>2</v>
      </c>
      <c r="T64" s="4">
        <f t="shared" ref="T64:T66" si="3">ABS(P64-$P$66)+ABS(Q64-$Q$66)</f>
        <v>9</v>
      </c>
    </row>
    <row r="65" spans="15:29">
      <c r="O65" s="71" t="s">
        <v>299</v>
      </c>
      <c r="P65" s="71">
        <v>6</v>
      </c>
      <c r="Q65" s="71">
        <v>4</v>
      </c>
      <c r="R65" s="4">
        <f t="shared" si="1"/>
        <v>2</v>
      </c>
      <c r="S65" s="37">
        <f t="shared" si="2"/>
        <v>0</v>
      </c>
      <c r="T65" s="4">
        <f t="shared" si="3"/>
        <v>7</v>
      </c>
    </row>
    <row r="66" spans="15:29">
      <c r="O66" s="71" t="s">
        <v>324</v>
      </c>
      <c r="P66" s="71">
        <v>1</v>
      </c>
      <c r="Q66" s="71">
        <v>2</v>
      </c>
      <c r="R66" s="4">
        <f t="shared" si="1"/>
        <v>9</v>
      </c>
      <c r="S66" s="37">
        <f t="shared" si="2"/>
        <v>7</v>
      </c>
      <c r="T66" s="4">
        <f t="shared" si="3"/>
        <v>0</v>
      </c>
    </row>
    <row r="67" spans="15:29">
      <c r="R67" s="71">
        <f>SUM(R63:R66)</f>
        <v>13</v>
      </c>
      <c r="S67" s="37">
        <f t="shared" ref="S67:T67" si="4">SUM(S63:S66)</f>
        <v>11</v>
      </c>
      <c r="T67" s="71">
        <f t="shared" si="4"/>
        <v>25</v>
      </c>
    </row>
    <row r="69" spans="15:29">
      <c r="O69" s="4" t="s">
        <v>357</v>
      </c>
      <c r="P69" s="4" t="s">
        <v>325</v>
      </c>
      <c r="Q69" s="4" t="s">
        <v>326</v>
      </c>
      <c r="R69" s="71" t="s">
        <v>320</v>
      </c>
      <c r="S69" s="71" t="s">
        <v>321</v>
      </c>
      <c r="T69" s="71" t="s">
        <v>322</v>
      </c>
      <c r="U69" s="37" t="s">
        <v>312</v>
      </c>
    </row>
    <row r="70" spans="15:29">
      <c r="O70" s="71" t="s">
        <v>320</v>
      </c>
      <c r="P70" s="71">
        <v>2</v>
      </c>
      <c r="Q70" s="71">
        <v>10</v>
      </c>
      <c r="R70" s="4">
        <f>ABS(P70-$P$70)+ABS(Q70-$Q$70)</f>
        <v>0</v>
      </c>
      <c r="S70" s="4">
        <f>ABS(P70-$P$71)+ABS(Q70-$Q$71)</f>
        <v>5</v>
      </c>
      <c r="T70" s="4">
        <f>ABS(P70-$P$72)+ABS(Q70-$Q$72)</f>
        <v>5</v>
      </c>
      <c r="U70" s="37">
        <f>ABS(P70-$P$73) +ABS(Q70-$Q$73)</f>
        <v>3</v>
      </c>
    </row>
    <row r="71" spans="15:29">
      <c r="O71" s="71" t="s">
        <v>321</v>
      </c>
      <c r="P71" s="71">
        <v>2</v>
      </c>
      <c r="Q71" s="71">
        <v>5</v>
      </c>
      <c r="R71" s="4">
        <f t="shared" ref="R71:R73" si="5">ABS(P71-$P$70)+ABS(Q71-$Q$70)</f>
        <v>5</v>
      </c>
      <c r="S71" s="4">
        <f t="shared" ref="S71:S73" si="6">ABS(P71-$P$71)+ABS(Q71-$Q$71)</f>
        <v>0</v>
      </c>
      <c r="T71" s="4">
        <f t="shared" ref="T71:T73" si="7">ABS(P71-$P$72)+ABS(Q71-$Q$72)</f>
        <v>6</v>
      </c>
      <c r="U71" s="37">
        <f t="shared" ref="U71:U73" si="8">ABS(P71-$P$73) +ABS(Q71-$Q$73)</f>
        <v>6</v>
      </c>
    </row>
    <row r="72" spans="15:29">
      <c r="O72" s="71" t="s">
        <v>322</v>
      </c>
      <c r="P72" s="71">
        <v>5</v>
      </c>
      <c r="Q72" s="71">
        <v>8</v>
      </c>
      <c r="R72" s="4">
        <f t="shared" si="5"/>
        <v>5</v>
      </c>
      <c r="S72" s="4">
        <f t="shared" si="6"/>
        <v>6</v>
      </c>
      <c r="T72" s="4">
        <f t="shared" si="7"/>
        <v>0</v>
      </c>
      <c r="U72" s="37">
        <f t="shared" si="8"/>
        <v>2</v>
      </c>
    </row>
    <row r="73" spans="15:29">
      <c r="O73" s="71" t="s">
        <v>312</v>
      </c>
      <c r="P73" s="71">
        <v>4</v>
      </c>
      <c r="Q73" s="71">
        <v>9</v>
      </c>
      <c r="R73" s="4">
        <f t="shared" si="5"/>
        <v>3</v>
      </c>
      <c r="S73" s="4">
        <f t="shared" si="6"/>
        <v>6</v>
      </c>
      <c r="T73" s="4">
        <f t="shared" si="7"/>
        <v>2</v>
      </c>
      <c r="U73" s="37">
        <f t="shared" si="8"/>
        <v>0</v>
      </c>
    </row>
    <row r="74" spans="15:29">
      <c r="S74" s="4">
        <f>SUM(S70:S73)</f>
        <v>17</v>
      </c>
      <c r="T74" s="4">
        <f t="shared" ref="T74:U74" si="9">SUM(T70:T73)</f>
        <v>13</v>
      </c>
      <c r="U74" s="37">
        <f t="shared" si="9"/>
        <v>11</v>
      </c>
    </row>
    <row r="78" spans="15:29">
      <c r="O78" s="65" t="s">
        <v>366</v>
      </c>
      <c r="P78" s="65"/>
      <c r="Q78" s="65"/>
      <c r="R78" s="65"/>
      <c r="S78" s="65"/>
      <c r="T78" s="65"/>
      <c r="U78" s="65"/>
      <c r="V78" s="65"/>
      <c r="W78" s="65"/>
      <c r="X78" s="65"/>
      <c r="Y78" s="65"/>
      <c r="Z78" s="65"/>
    </row>
    <row r="79" spans="15:29">
      <c r="O79" s="75" t="s">
        <v>363</v>
      </c>
      <c r="P79" s="75"/>
      <c r="Q79" s="75"/>
      <c r="R79" s="75"/>
      <c r="S79" s="75"/>
      <c r="T79" s="75"/>
      <c r="U79" s="75"/>
      <c r="V79" s="75"/>
      <c r="W79" s="75"/>
      <c r="X79" s="75"/>
      <c r="Y79" s="75"/>
      <c r="Z79" s="75"/>
    </row>
    <row r="80" spans="15:29">
      <c r="O80" s="4" t="s">
        <v>357</v>
      </c>
      <c r="P80" s="38" t="s">
        <v>367</v>
      </c>
      <c r="Q80" s="38"/>
      <c r="R80" s="38" t="s">
        <v>407</v>
      </c>
      <c r="S80" s="38"/>
      <c r="T80" s="76" t="s">
        <v>408</v>
      </c>
      <c r="U80" s="77"/>
      <c r="V80" s="4" t="s">
        <v>325</v>
      </c>
      <c r="W80" s="4" t="s">
        <v>326</v>
      </c>
      <c r="X80" s="71" t="s">
        <v>361</v>
      </c>
      <c r="Y80" s="71" t="s">
        <v>362</v>
      </c>
      <c r="Z80" s="78" t="s">
        <v>409</v>
      </c>
      <c r="AA80" s="71" t="s">
        <v>360</v>
      </c>
      <c r="AB80" s="4"/>
      <c r="AC80" s="4" t="s">
        <v>364</v>
      </c>
    </row>
    <row r="81" spans="15:29">
      <c r="O81" s="71" t="s">
        <v>320</v>
      </c>
      <c r="P81" s="71">
        <v>3</v>
      </c>
      <c r="Q81" s="71">
        <v>6</v>
      </c>
      <c r="R81" s="71">
        <v>6</v>
      </c>
      <c r="S81" s="71">
        <v>8</v>
      </c>
      <c r="T81" s="71">
        <v>2</v>
      </c>
      <c r="U81" s="71">
        <v>5</v>
      </c>
      <c r="V81" s="71">
        <v>2</v>
      </c>
      <c r="W81" s="71">
        <v>10</v>
      </c>
      <c r="X81" s="71">
        <f>ABS(P81-V81)+ABS(Q81-W81)</f>
        <v>5</v>
      </c>
      <c r="Y81" s="71">
        <f>ABS(R81-V81)+ABS(S81-W81)</f>
        <v>6</v>
      </c>
      <c r="Z81" s="71">
        <f>ABS(T81-V81)+ABS(U81-W81)</f>
        <v>5</v>
      </c>
      <c r="AA81" s="4" t="s">
        <v>356</v>
      </c>
      <c r="AB81" s="4" t="s">
        <v>356</v>
      </c>
      <c r="AC81" s="4">
        <f>X81+X82+X87+X88</f>
        <v>11</v>
      </c>
    </row>
    <row r="82" spans="15:29">
      <c r="O82" s="71" t="s">
        <v>321</v>
      </c>
      <c r="P82" s="71">
        <v>3</v>
      </c>
      <c r="Q82" s="71">
        <v>6</v>
      </c>
      <c r="R82" s="71">
        <v>6</v>
      </c>
      <c r="S82" s="71">
        <v>8</v>
      </c>
      <c r="T82" s="71">
        <v>2</v>
      </c>
      <c r="U82" s="71">
        <v>5</v>
      </c>
      <c r="V82" s="71">
        <v>2</v>
      </c>
      <c r="W82" s="71">
        <v>5</v>
      </c>
      <c r="X82" s="71">
        <f>ABS(P82-V82)+ABS(Q82-W82)</f>
        <v>2</v>
      </c>
      <c r="Y82" s="71">
        <f>ABS(R82-V82)+ABS(S82-W82)</f>
        <v>7</v>
      </c>
      <c r="Z82" s="71">
        <f t="shared" ref="Z82:Z88" si="10">ABS(T82-V82)+ABS(U82-W82)</f>
        <v>0</v>
      </c>
      <c r="AA82" s="4" t="s">
        <v>356</v>
      </c>
      <c r="AB82" s="4" t="s">
        <v>359</v>
      </c>
      <c r="AC82" s="4">
        <f>Y83+Y84+Y85+Y86</f>
        <v>12</v>
      </c>
    </row>
    <row r="83" spans="15:29">
      <c r="O83" s="71" t="s">
        <v>300</v>
      </c>
      <c r="P83" s="71">
        <v>3</v>
      </c>
      <c r="Q83" s="71">
        <v>6</v>
      </c>
      <c r="R83" s="71">
        <v>6</v>
      </c>
      <c r="S83" s="71">
        <v>8</v>
      </c>
      <c r="T83" s="71">
        <v>2</v>
      </c>
      <c r="U83" s="71">
        <v>5</v>
      </c>
      <c r="V83" s="71">
        <v>8</v>
      </c>
      <c r="W83" s="71">
        <v>4</v>
      </c>
      <c r="X83" s="71">
        <f>ABS(P83-V83)+ABS(Q83-W83)</f>
        <v>7</v>
      </c>
      <c r="Y83" s="71">
        <f>ABS(R83-V83)+ABS(S83-W83)</f>
        <v>6</v>
      </c>
      <c r="Z83" s="71">
        <f t="shared" si="10"/>
        <v>7</v>
      </c>
      <c r="AA83" s="71" t="s">
        <v>359</v>
      </c>
      <c r="AC83">
        <f>SUM(AC81:AC82)</f>
        <v>23</v>
      </c>
    </row>
    <row r="84" spans="15:29">
      <c r="O84" s="71" t="s">
        <v>322</v>
      </c>
      <c r="P84" s="71">
        <v>3</v>
      </c>
      <c r="Q84" s="71">
        <v>6</v>
      </c>
      <c r="R84" s="71">
        <v>6</v>
      </c>
      <c r="S84" s="71">
        <v>8</v>
      </c>
      <c r="T84" s="71">
        <v>2</v>
      </c>
      <c r="U84" s="71">
        <v>5</v>
      </c>
      <c r="V84" s="71">
        <v>7</v>
      </c>
      <c r="W84" s="71">
        <v>7</v>
      </c>
      <c r="X84" s="71">
        <f>ABS(P84-V84)+ABS(Q84-W84)</f>
        <v>5</v>
      </c>
      <c r="Y84" s="71">
        <f>ABS(R84-V84)+ABS(S84-W84)</f>
        <v>2</v>
      </c>
      <c r="Z84" s="71">
        <f t="shared" si="10"/>
        <v>7</v>
      </c>
      <c r="AA84" s="4" t="s">
        <v>359</v>
      </c>
    </row>
    <row r="85" spans="15:29">
      <c r="O85" s="71" t="s">
        <v>323</v>
      </c>
      <c r="P85" s="71">
        <v>3</v>
      </c>
      <c r="Q85" s="71">
        <v>6</v>
      </c>
      <c r="R85" s="71">
        <v>6</v>
      </c>
      <c r="S85" s="71">
        <v>8</v>
      </c>
      <c r="T85" s="71">
        <v>2</v>
      </c>
      <c r="U85" s="71">
        <v>5</v>
      </c>
      <c r="V85" s="71">
        <v>7</v>
      </c>
      <c r="W85" s="71">
        <v>5</v>
      </c>
      <c r="X85" s="71">
        <f>ABS(P85-V85)+ABS(Q85-W85)</f>
        <v>5</v>
      </c>
      <c r="Y85" s="71">
        <f>ABS(R85-V85)+ABS(S85-W85)</f>
        <v>4</v>
      </c>
      <c r="Z85" s="71">
        <f t="shared" si="10"/>
        <v>5</v>
      </c>
      <c r="AA85" s="4" t="s">
        <v>359</v>
      </c>
    </row>
    <row r="86" spans="15:29">
      <c r="O86" s="71" t="s">
        <v>299</v>
      </c>
      <c r="P86" s="71">
        <v>3</v>
      </c>
      <c r="Q86" s="71">
        <v>6</v>
      </c>
      <c r="R86" s="71">
        <v>6</v>
      </c>
      <c r="S86" s="71">
        <v>8</v>
      </c>
      <c r="T86" s="71">
        <v>2</v>
      </c>
      <c r="U86" s="71">
        <v>5</v>
      </c>
      <c r="V86" s="71">
        <v>6</v>
      </c>
      <c r="W86" s="71">
        <v>8</v>
      </c>
      <c r="X86" s="71">
        <f>ABS(P86-V86)+ABS(Q86-W86)</f>
        <v>5</v>
      </c>
      <c r="Y86" s="71">
        <f>ABS(R86-V86)+ABS(S86-W86)</f>
        <v>0</v>
      </c>
      <c r="Z86" s="71">
        <f t="shared" si="10"/>
        <v>7</v>
      </c>
      <c r="AA86" s="4" t="s">
        <v>359</v>
      </c>
    </row>
    <row r="87" spans="15:29">
      <c r="O87" s="71" t="s">
        <v>324</v>
      </c>
      <c r="P87" s="71">
        <v>3</v>
      </c>
      <c r="Q87" s="71">
        <v>6</v>
      </c>
      <c r="R87" s="71">
        <v>6</v>
      </c>
      <c r="S87" s="71">
        <v>8</v>
      </c>
      <c r="T87" s="71">
        <v>2</v>
      </c>
      <c r="U87" s="71">
        <v>5</v>
      </c>
      <c r="V87" s="71">
        <v>3</v>
      </c>
      <c r="W87" s="71">
        <v>6</v>
      </c>
      <c r="X87" s="71">
        <f>ABS(P87-V87)+ABS(Q87-W87)</f>
        <v>0</v>
      </c>
      <c r="Y87" s="71">
        <f>ABS(R87-V87)+ABS(S87-W87)</f>
        <v>5</v>
      </c>
      <c r="Z87" s="71">
        <f t="shared" si="10"/>
        <v>2</v>
      </c>
      <c r="AA87" s="4" t="s">
        <v>356</v>
      </c>
    </row>
    <row r="88" spans="15:29">
      <c r="O88" s="71" t="s">
        <v>312</v>
      </c>
      <c r="P88" s="71">
        <v>3</v>
      </c>
      <c r="Q88" s="71">
        <v>6</v>
      </c>
      <c r="R88" s="71">
        <v>6</v>
      </c>
      <c r="S88" s="71">
        <v>8</v>
      </c>
      <c r="T88" s="71"/>
      <c r="U88" s="71"/>
      <c r="V88" s="71">
        <v>4</v>
      </c>
      <c r="W88" s="71">
        <v>9</v>
      </c>
      <c r="X88" s="71">
        <f>ABS(P88-V88)+ABS(Q88-W88)</f>
        <v>4</v>
      </c>
      <c r="Y88" s="71">
        <f>ABS(R88-V88)+ABS(S88-W88)</f>
        <v>3</v>
      </c>
      <c r="Z88" s="71">
        <f t="shared" si="10"/>
        <v>13</v>
      </c>
      <c r="AA88" s="71" t="s">
        <v>356</v>
      </c>
    </row>
    <row r="89" spans="15:29">
      <c r="V89" s="74"/>
      <c r="W89" s="74"/>
      <c r="X89" s="74"/>
      <c r="Y89" s="74"/>
      <c r="Z89" s="74"/>
    </row>
    <row r="90" spans="15:29">
      <c r="O90" s="75" t="s">
        <v>356</v>
      </c>
      <c r="P90" s="75"/>
      <c r="Q90" s="75"/>
      <c r="R90" s="75"/>
      <c r="S90" s="75"/>
      <c r="T90" s="75"/>
      <c r="U90" s="75"/>
    </row>
    <row r="91" spans="15:29">
      <c r="O91" s="4" t="s">
        <v>357</v>
      </c>
      <c r="P91" s="4" t="s">
        <v>325</v>
      </c>
      <c r="Q91" s="4" t="s">
        <v>326</v>
      </c>
      <c r="R91" s="71" t="s">
        <v>320</v>
      </c>
      <c r="S91" s="71" t="s">
        <v>321</v>
      </c>
      <c r="T91" s="71" t="s">
        <v>324</v>
      </c>
      <c r="U91" s="71" t="s">
        <v>312</v>
      </c>
    </row>
    <row r="92" spans="15:29">
      <c r="O92" s="71" t="s">
        <v>320</v>
      </c>
      <c r="P92" s="71">
        <v>2</v>
      </c>
      <c r="Q92" s="71">
        <v>10</v>
      </c>
      <c r="R92" s="4">
        <f>ABS(P92-$P$92)+ABS(Q92-$Q$92)</f>
        <v>0</v>
      </c>
      <c r="S92" s="4">
        <f>ABS(P92-$P$93)+ABS(Q92-$Q$93)</f>
        <v>5</v>
      </c>
      <c r="T92" s="71">
        <f>ABS(P92-$P$94)+ABS(Q92-$Q$94)</f>
        <v>5</v>
      </c>
      <c r="U92" s="4">
        <f>ABS(P92-$P$95)+ABS(Q92-$Q$95)</f>
        <v>3</v>
      </c>
      <c r="Y92" s="4" t="s">
        <v>357</v>
      </c>
      <c r="Z92" s="4" t="s">
        <v>325</v>
      </c>
      <c r="AA92" s="4" t="s">
        <v>326</v>
      </c>
    </row>
    <row r="93" spans="15:29">
      <c r="O93" s="71" t="s">
        <v>321</v>
      </c>
      <c r="P93" s="71">
        <v>2</v>
      </c>
      <c r="Q93" s="71">
        <v>5</v>
      </c>
      <c r="R93" s="4">
        <f t="shared" ref="R93:R95" si="11">ABS(P93-$P$92)+ABS(Q93-$Q$92)</f>
        <v>5</v>
      </c>
      <c r="S93" s="4">
        <f t="shared" ref="S93:S95" si="12">ABS(P93-$P$93)+ABS(Q93-$Q$93)</f>
        <v>0</v>
      </c>
      <c r="T93" s="71">
        <f t="shared" ref="T93:T95" si="13">ABS(P93-$P$94)+ABS(Q93-$Q$94)</f>
        <v>2</v>
      </c>
      <c r="U93" s="4">
        <f t="shared" ref="U93:U95" si="14">ABS(P93-$P$95)+ABS(Q93-$Q$95)</f>
        <v>6</v>
      </c>
      <c r="Y93" s="71" t="s">
        <v>320</v>
      </c>
      <c r="Z93" s="71">
        <v>2</v>
      </c>
      <c r="AA93" s="71">
        <v>10</v>
      </c>
    </row>
    <row r="94" spans="15:29">
      <c r="O94" s="71" t="s">
        <v>324</v>
      </c>
      <c r="P94" s="71">
        <v>3</v>
      </c>
      <c r="Q94" s="71">
        <v>6</v>
      </c>
      <c r="R94" s="4">
        <f t="shared" si="11"/>
        <v>5</v>
      </c>
      <c r="S94" s="4">
        <f t="shared" si="12"/>
        <v>2</v>
      </c>
      <c r="T94" s="71">
        <f t="shared" si="13"/>
        <v>0</v>
      </c>
      <c r="U94" s="4">
        <f t="shared" si="14"/>
        <v>4</v>
      </c>
      <c r="Y94" s="71" t="s">
        <v>321</v>
      </c>
      <c r="Z94" s="71">
        <v>2</v>
      </c>
      <c r="AA94" s="71">
        <v>5</v>
      </c>
    </row>
    <row r="95" spans="15:29">
      <c r="O95" s="71" t="s">
        <v>312</v>
      </c>
      <c r="P95" s="71">
        <v>4</v>
      </c>
      <c r="Q95" s="71">
        <v>9</v>
      </c>
      <c r="R95" s="4">
        <f t="shared" si="11"/>
        <v>3</v>
      </c>
      <c r="S95" s="4">
        <f t="shared" si="12"/>
        <v>6</v>
      </c>
      <c r="T95" s="71">
        <f t="shared" si="13"/>
        <v>4</v>
      </c>
      <c r="U95" s="4">
        <f t="shared" si="14"/>
        <v>0</v>
      </c>
      <c r="Y95" s="71" t="s">
        <v>300</v>
      </c>
      <c r="Z95" s="71">
        <v>8</v>
      </c>
      <c r="AA95" s="71">
        <v>4</v>
      </c>
    </row>
    <row r="96" spans="15:29">
      <c r="R96">
        <f>SUM(R92:R95)</f>
        <v>13</v>
      </c>
      <c r="S96">
        <f t="shared" ref="S96:U96" si="15">SUM(S92:S95)</f>
        <v>13</v>
      </c>
      <c r="T96" s="70">
        <f t="shared" si="15"/>
        <v>11</v>
      </c>
      <c r="U96">
        <f t="shared" si="15"/>
        <v>13</v>
      </c>
      <c r="Y96" s="71" t="s">
        <v>322</v>
      </c>
      <c r="Z96" s="71">
        <v>7</v>
      </c>
      <c r="AA96" s="71">
        <v>7</v>
      </c>
    </row>
    <row r="97" spans="15:29">
      <c r="Y97" s="71" t="s">
        <v>323</v>
      </c>
      <c r="Z97" s="71">
        <v>7</v>
      </c>
      <c r="AA97" s="71">
        <v>5</v>
      </c>
    </row>
    <row r="98" spans="15:29">
      <c r="O98" s="75" t="s">
        <v>359</v>
      </c>
      <c r="P98" s="75"/>
      <c r="Q98" s="75"/>
      <c r="R98" s="75"/>
      <c r="S98" s="75"/>
      <c r="T98" s="75"/>
      <c r="U98" s="75"/>
      <c r="Y98" s="71" t="s">
        <v>299</v>
      </c>
      <c r="Z98" s="71">
        <v>6</v>
      </c>
      <c r="AA98" s="71">
        <v>8</v>
      </c>
    </row>
    <row r="99" spans="15:29">
      <c r="O99" s="4" t="s">
        <v>357</v>
      </c>
      <c r="P99" s="4" t="s">
        <v>325</v>
      </c>
      <c r="Q99" s="4" t="s">
        <v>326</v>
      </c>
      <c r="R99" s="71" t="s">
        <v>300</v>
      </c>
      <c r="S99" s="71" t="s">
        <v>322</v>
      </c>
      <c r="T99" s="71" t="s">
        <v>323</v>
      </c>
      <c r="U99" s="71" t="s">
        <v>299</v>
      </c>
      <c r="Y99" s="71" t="s">
        <v>324</v>
      </c>
      <c r="Z99" s="71">
        <v>3</v>
      </c>
      <c r="AA99" s="71">
        <v>6</v>
      </c>
    </row>
    <row r="100" spans="15:29">
      <c r="O100" s="71" t="s">
        <v>300</v>
      </c>
      <c r="P100" s="71">
        <v>8</v>
      </c>
      <c r="Q100" s="71">
        <v>4</v>
      </c>
      <c r="R100" s="4">
        <f>ABS(P100-$P$100)+ABS(Q100-$Q$100)</f>
        <v>0</v>
      </c>
      <c r="S100" s="4">
        <f>ABS(P100-$P$101)+ABS(Q100-$Q$101)</f>
        <v>4</v>
      </c>
      <c r="T100" s="71">
        <f>ABS(P100-$P$102)+ABS(Q100-$Q$102)</f>
        <v>2</v>
      </c>
      <c r="U100" s="4">
        <f>ABS(P100-$P$103)+ABS(Q100-$Q$103)</f>
        <v>6</v>
      </c>
      <c r="Y100" s="71" t="s">
        <v>312</v>
      </c>
      <c r="Z100" s="71">
        <v>4</v>
      </c>
      <c r="AA100" s="71">
        <v>9</v>
      </c>
    </row>
    <row r="101" spans="15:29">
      <c r="O101" s="71" t="s">
        <v>322</v>
      </c>
      <c r="P101" s="71">
        <v>7</v>
      </c>
      <c r="Q101" s="71">
        <v>7</v>
      </c>
      <c r="R101" s="4">
        <f t="shared" ref="R101:R103" si="16">ABS(P101-$P$100)+ABS(Q101-$Q$100)</f>
        <v>4</v>
      </c>
      <c r="S101" s="4">
        <f t="shared" ref="S101:S103" si="17">ABS(P101-$P$101)+ABS(Q101-$Q$101)</f>
        <v>0</v>
      </c>
      <c r="T101" s="71">
        <f t="shared" ref="T101:T103" si="18">ABS(P101-$P$102)+ABS(Q101-$Q$102)</f>
        <v>2</v>
      </c>
      <c r="U101" s="4">
        <f t="shared" ref="U101:U103" si="19">ABS(P101-$P$103)+ABS(Q101-$Q$103)</f>
        <v>2</v>
      </c>
    </row>
    <row r="102" spans="15:29">
      <c r="O102" s="71" t="s">
        <v>323</v>
      </c>
      <c r="P102" s="71">
        <v>7</v>
      </c>
      <c r="Q102" s="71">
        <v>5</v>
      </c>
      <c r="R102" s="4">
        <f t="shared" si="16"/>
        <v>2</v>
      </c>
      <c r="S102" s="4">
        <f t="shared" si="17"/>
        <v>2</v>
      </c>
      <c r="T102" s="71">
        <f t="shared" si="18"/>
        <v>0</v>
      </c>
      <c r="U102" s="4">
        <f t="shared" si="19"/>
        <v>4</v>
      </c>
    </row>
    <row r="103" spans="15:29">
      <c r="O103" s="71" t="s">
        <v>299</v>
      </c>
      <c r="P103" s="71">
        <v>6</v>
      </c>
      <c r="Q103" s="71">
        <v>8</v>
      </c>
      <c r="R103" s="4">
        <f t="shared" si="16"/>
        <v>6</v>
      </c>
      <c r="S103" s="4">
        <f t="shared" si="17"/>
        <v>2</v>
      </c>
      <c r="T103" s="71">
        <f t="shared" si="18"/>
        <v>4</v>
      </c>
      <c r="U103" s="4">
        <f t="shared" si="19"/>
        <v>0</v>
      </c>
    </row>
    <row r="104" spans="15:29">
      <c r="R104">
        <f>SUM(R100:R103)</f>
        <v>12</v>
      </c>
      <c r="S104">
        <f t="shared" ref="S104" si="20">SUM(S100:S103)</f>
        <v>8</v>
      </c>
      <c r="T104" s="70">
        <f t="shared" ref="T104" si="21">SUM(T100:T103)</f>
        <v>8</v>
      </c>
      <c r="U104">
        <f t="shared" ref="U104" si="22">SUM(U100:U103)</f>
        <v>12</v>
      </c>
    </row>
    <row r="106" spans="15:29">
      <c r="O106" s="5"/>
    </row>
    <row r="107" spans="15:29">
      <c r="O107" s="75" t="s">
        <v>363</v>
      </c>
      <c r="P107" s="75"/>
      <c r="Q107" s="75"/>
      <c r="R107" s="75"/>
      <c r="S107" s="75"/>
      <c r="T107" s="75"/>
      <c r="U107" s="75"/>
      <c r="V107" s="75"/>
      <c r="W107" s="75"/>
      <c r="X107" s="75"/>
      <c r="Y107" s="75"/>
      <c r="Z107" s="75"/>
    </row>
    <row r="108" spans="15:29">
      <c r="O108" s="4" t="s">
        <v>357</v>
      </c>
      <c r="P108" s="38" t="s">
        <v>367</v>
      </c>
      <c r="Q108" s="38"/>
      <c r="R108" s="38" t="s">
        <v>407</v>
      </c>
      <c r="S108" s="38"/>
      <c r="T108" s="76" t="s">
        <v>408</v>
      </c>
      <c r="U108" s="77"/>
      <c r="V108" s="4" t="s">
        <v>325</v>
      </c>
      <c r="W108" s="4" t="s">
        <v>326</v>
      </c>
      <c r="X108" s="71" t="s">
        <v>361</v>
      </c>
      <c r="Y108" s="71" t="s">
        <v>362</v>
      </c>
      <c r="Z108" s="78" t="s">
        <v>409</v>
      </c>
      <c r="AA108" s="71" t="s">
        <v>360</v>
      </c>
      <c r="AB108" s="4"/>
      <c r="AC108" s="4" t="s">
        <v>364</v>
      </c>
    </row>
    <row r="109" spans="15:29">
      <c r="O109" s="71" t="s">
        <v>320</v>
      </c>
      <c r="P109" s="71">
        <v>3</v>
      </c>
      <c r="Q109" s="71">
        <v>6</v>
      </c>
      <c r="R109" s="71">
        <v>6</v>
      </c>
      <c r="S109" s="71">
        <v>8</v>
      </c>
      <c r="T109" s="71">
        <v>2</v>
      </c>
      <c r="U109" s="71">
        <v>5</v>
      </c>
      <c r="V109" s="71">
        <v>2</v>
      </c>
      <c r="W109" s="71">
        <v>10</v>
      </c>
      <c r="X109" s="71">
        <f>ABS(P109-V109)+ABS(Q109-W109)</f>
        <v>5</v>
      </c>
      <c r="Y109" s="71">
        <f>ABS(R109-V109)+ABS(S109-W109)</f>
        <v>6</v>
      </c>
      <c r="Z109" s="71">
        <f>ABS(T109-V109)+ABS(U109-W109)</f>
        <v>5</v>
      </c>
      <c r="AA109" s="4" t="s">
        <v>356</v>
      </c>
      <c r="AB109" s="4" t="s">
        <v>356</v>
      </c>
      <c r="AC109" s="4">
        <f>SUM(X109,X111,X112,X113,X114,X115,X116)</f>
        <v>31</v>
      </c>
    </row>
    <row r="110" spans="15:29">
      <c r="O110" s="71" t="s">
        <v>321</v>
      </c>
      <c r="P110" s="71">
        <v>3</v>
      </c>
      <c r="Q110" s="71">
        <v>6</v>
      </c>
      <c r="R110" s="71">
        <v>6</v>
      </c>
      <c r="S110" s="71">
        <v>8</v>
      </c>
      <c r="T110" s="71">
        <v>2</v>
      </c>
      <c r="U110" s="71">
        <v>5</v>
      </c>
      <c r="V110" s="71">
        <v>2</v>
      </c>
      <c r="W110" s="71">
        <v>5</v>
      </c>
      <c r="X110" s="71">
        <f>ABS(P110-V110)+ABS(Q110-W110)</f>
        <v>2</v>
      </c>
      <c r="Y110" s="71">
        <f>ABS(R110-V110)+ABS(S110-W110)</f>
        <v>7</v>
      </c>
      <c r="Z110" s="71">
        <f t="shared" ref="Z110:Z116" si="23">ABS(T110-V110)+ABS(U110-W110)</f>
        <v>0</v>
      </c>
      <c r="AA110" s="4" t="s">
        <v>410</v>
      </c>
      <c r="AB110" s="4" t="s">
        <v>410</v>
      </c>
      <c r="AC110" s="4">
        <f>SUM(Z110)</f>
        <v>0</v>
      </c>
    </row>
    <row r="111" spans="15:29">
      <c r="O111" s="71" t="s">
        <v>300</v>
      </c>
      <c r="P111" s="71">
        <v>3</v>
      </c>
      <c r="Q111" s="71">
        <v>6</v>
      </c>
      <c r="R111" s="71">
        <v>6</v>
      </c>
      <c r="S111" s="71">
        <v>8</v>
      </c>
      <c r="T111" s="71">
        <v>2</v>
      </c>
      <c r="U111" s="71">
        <v>5</v>
      </c>
      <c r="V111" s="71">
        <v>8</v>
      </c>
      <c r="W111" s="71">
        <v>4</v>
      </c>
      <c r="X111" s="71">
        <f>ABS(P111-V111)+ABS(Q111-W111)</f>
        <v>7</v>
      </c>
      <c r="Y111" s="71">
        <f>ABS(R111-V111)+ABS(S111-W111)</f>
        <v>6</v>
      </c>
      <c r="Z111" s="71">
        <f t="shared" si="23"/>
        <v>7</v>
      </c>
      <c r="AA111" s="71" t="s">
        <v>356</v>
      </c>
      <c r="AC111">
        <f>SUM(AC109:AC110)</f>
        <v>31</v>
      </c>
    </row>
    <row r="112" spans="15:29">
      <c r="O112" s="71" t="s">
        <v>322</v>
      </c>
      <c r="P112" s="71">
        <v>3</v>
      </c>
      <c r="Q112" s="71">
        <v>6</v>
      </c>
      <c r="R112" s="71">
        <v>6</v>
      </c>
      <c r="S112" s="71">
        <v>8</v>
      </c>
      <c r="T112" s="71">
        <v>2</v>
      </c>
      <c r="U112" s="71">
        <v>5</v>
      </c>
      <c r="V112" s="71">
        <v>7</v>
      </c>
      <c r="W112" s="71">
        <v>7</v>
      </c>
      <c r="X112" s="71">
        <f>ABS(P112-V112)+ABS(Q112-W112)</f>
        <v>5</v>
      </c>
      <c r="Y112" s="71">
        <f>ABS(R112-V112)+ABS(S112-W112)</f>
        <v>2</v>
      </c>
      <c r="Z112" s="71">
        <f t="shared" si="23"/>
        <v>7</v>
      </c>
      <c r="AA112" s="4" t="s">
        <v>356</v>
      </c>
    </row>
    <row r="113" spans="15:27">
      <c r="O113" s="71" t="s">
        <v>323</v>
      </c>
      <c r="P113" s="71">
        <v>3</v>
      </c>
      <c r="Q113" s="71">
        <v>6</v>
      </c>
      <c r="R113" s="71">
        <v>6</v>
      </c>
      <c r="S113" s="71">
        <v>8</v>
      </c>
      <c r="T113" s="71">
        <v>2</v>
      </c>
      <c r="U113" s="71">
        <v>5</v>
      </c>
      <c r="V113" s="71">
        <v>7</v>
      </c>
      <c r="W113" s="71">
        <v>5</v>
      </c>
      <c r="X113" s="71">
        <f>ABS(P113-V113)+ABS(Q113-W113)</f>
        <v>5</v>
      </c>
      <c r="Y113" s="71">
        <f>ABS(R113-V113)+ABS(S113-W113)</f>
        <v>4</v>
      </c>
      <c r="Z113" s="71">
        <f t="shared" si="23"/>
        <v>5</v>
      </c>
      <c r="AA113" s="4" t="s">
        <v>356</v>
      </c>
    </row>
    <row r="114" spans="15:27">
      <c r="O114" s="71" t="s">
        <v>299</v>
      </c>
      <c r="P114" s="71">
        <v>3</v>
      </c>
      <c r="Q114" s="71">
        <v>6</v>
      </c>
      <c r="R114" s="71">
        <v>6</v>
      </c>
      <c r="S114" s="71">
        <v>8</v>
      </c>
      <c r="T114" s="71">
        <v>2</v>
      </c>
      <c r="U114" s="71">
        <v>5</v>
      </c>
      <c r="V114" s="71">
        <v>6</v>
      </c>
      <c r="W114" s="71">
        <v>8</v>
      </c>
      <c r="X114" s="71">
        <f>ABS(P114-V114)+ABS(Q114-W114)</f>
        <v>5</v>
      </c>
      <c r="Y114" s="71">
        <f>ABS(R114-V114)+ABS(S114-W114)</f>
        <v>0</v>
      </c>
      <c r="Z114" s="71">
        <f t="shared" si="23"/>
        <v>7</v>
      </c>
      <c r="AA114" s="4" t="s">
        <v>356</v>
      </c>
    </row>
    <row r="115" spans="15:27">
      <c r="O115" s="71" t="s">
        <v>324</v>
      </c>
      <c r="P115" s="71">
        <v>3</v>
      </c>
      <c r="Q115" s="71">
        <v>6</v>
      </c>
      <c r="R115" s="71">
        <v>6</v>
      </c>
      <c r="S115" s="71">
        <v>8</v>
      </c>
      <c r="T115" s="71">
        <v>2</v>
      </c>
      <c r="U115" s="71">
        <v>5</v>
      </c>
      <c r="V115" s="71">
        <v>3</v>
      </c>
      <c r="W115" s="71">
        <v>6</v>
      </c>
      <c r="X115" s="71">
        <f>ABS(P115-V115)+ABS(Q115-W115)</f>
        <v>0</v>
      </c>
      <c r="Y115" s="71">
        <f>ABS(R115-V115)+ABS(S115-W115)</f>
        <v>5</v>
      </c>
      <c r="Z115" s="71">
        <f t="shared" si="23"/>
        <v>2</v>
      </c>
      <c r="AA115" s="4" t="s">
        <v>356</v>
      </c>
    </row>
    <row r="116" spans="15:27">
      <c r="O116" s="71" t="s">
        <v>312</v>
      </c>
      <c r="P116" s="71">
        <v>3</v>
      </c>
      <c r="Q116" s="71">
        <v>6</v>
      </c>
      <c r="R116" s="71">
        <v>6</v>
      </c>
      <c r="S116" s="71">
        <v>8</v>
      </c>
      <c r="T116" s="71"/>
      <c r="U116" s="71"/>
      <c r="V116" s="71">
        <v>4</v>
      </c>
      <c r="W116" s="71">
        <v>9</v>
      </c>
      <c r="X116" s="71">
        <f>ABS(P116-V116)+ABS(Q116-W116)</f>
        <v>4</v>
      </c>
      <c r="Y116" s="71">
        <f>ABS(R116-V116)+ABS(S116-W116)</f>
        <v>3</v>
      </c>
      <c r="Z116" s="71">
        <f t="shared" si="23"/>
        <v>13</v>
      </c>
      <c r="AA116" s="71" t="s">
        <v>356</v>
      </c>
    </row>
    <row r="117" spans="15:27">
      <c r="V117" s="74"/>
      <c r="W117" s="74"/>
      <c r="X117" s="74"/>
      <c r="Y117" s="74"/>
      <c r="Z117" s="74"/>
    </row>
  </sheetData>
  <mergeCells count="15">
    <mergeCell ref="O107:Z107"/>
    <mergeCell ref="P108:Q108"/>
    <mergeCell ref="R108:S108"/>
    <mergeCell ref="T108:U108"/>
    <mergeCell ref="O79:Z79"/>
    <mergeCell ref="P80:Q80"/>
    <mergeCell ref="R80:S80"/>
    <mergeCell ref="O78:Z78"/>
    <mergeCell ref="O90:U90"/>
    <mergeCell ref="O98:U98"/>
    <mergeCell ref="T80:U80"/>
    <mergeCell ref="E25:L25"/>
    <mergeCell ref="R51:S51"/>
    <mergeCell ref="P51:Q51"/>
    <mergeCell ref="O50:Z50"/>
  </mergeCell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D5E3D8-1569-4918-B4CE-D910990505C4}">
  <dimension ref="C2:AD54"/>
  <sheetViews>
    <sheetView topLeftCell="C1" workbookViewId="0">
      <selection activeCell="V3" sqref="V3:AD11"/>
    </sheetView>
  </sheetViews>
  <sheetFormatPr defaultRowHeight="15"/>
  <cols>
    <col min="15" max="15" width="12.140625" bestFit="1" customWidth="1"/>
    <col min="16" max="16" width="19.42578125" bestFit="1" customWidth="1"/>
    <col min="17" max="17" width="16.85546875" bestFit="1" customWidth="1"/>
    <col min="18" max="18" width="18.42578125" bestFit="1" customWidth="1"/>
    <col min="19" max="19" width="17" bestFit="1" customWidth="1"/>
    <col min="20" max="20" width="16" bestFit="1" customWidth="1"/>
    <col min="21" max="21" width="14.42578125" bestFit="1" customWidth="1"/>
  </cols>
  <sheetData>
    <row r="2" spans="12:30">
      <c r="L2" s="75" t="s">
        <v>328</v>
      </c>
      <c r="M2" s="75"/>
      <c r="N2" s="75"/>
      <c r="O2" s="75"/>
      <c r="P2" s="75"/>
      <c r="Q2" s="75"/>
      <c r="R2" s="75"/>
      <c r="S2" s="75"/>
      <c r="T2" s="75"/>
    </row>
    <row r="3" spans="12:30">
      <c r="L3" s="4"/>
      <c r="M3" s="4" t="s">
        <v>320</v>
      </c>
      <c r="N3" s="4" t="s">
        <v>321</v>
      </c>
      <c r="O3" s="4" t="s">
        <v>300</v>
      </c>
      <c r="P3" s="4" t="s">
        <v>322</v>
      </c>
      <c r="Q3" s="4" t="s">
        <v>323</v>
      </c>
      <c r="R3" s="4" t="s">
        <v>299</v>
      </c>
      <c r="S3" s="4" t="s">
        <v>324</v>
      </c>
      <c r="T3" s="71" t="s">
        <v>312</v>
      </c>
      <c r="V3" s="4"/>
      <c r="W3" s="4" t="s">
        <v>320</v>
      </c>
      <c r="X3" s="4" t="s">
        <v>321</v>
      </c>
      <c r="Y3" s="4" t="s">
        <v>300</v>
      </c>
      <c r="Z3" s="4" t="s">
        <v>322</v>
      </c>
      <c r="AA3" s="4" t="s">
        <v>323</v>
      </c>
      <c r="AB3" s="4" t="s">
        <v>299</v>
      </c>
      <c r="AC3" s="4" t="s">
        <v>324</v>
      </c>
      <c r="AD3" s="71" t="s">
        <v>312</v>
      </c>
    </row>
    <row r="4" spans="12:30">
      <c r="L4" s="4" t="s">
        <v>320</v>
      </c>
      <c r="M4" s="4">
        <v>0</v>
      </c>
      <c r="N4" s="4"/>
      <c r="O4" s="4"/>
      <c r="P4" s="4"/>
      <c r="Q4" s="4"/>
      <c r="R4" s="4"/>
      <c r="S4" s="4"/>
      <c r="T4" s="4"/>
      <c r="V4" s="4" t="s">
        <v>320</v>
      </c>
      <c r="W4" s="4">
        <v>0</v>
      </c>
      <c r="X4" s="4"/>
      <c r="Y4" s="4"/>
      <c r="Z4" s="4"/>
      <c r="AA4" s="4"/>
      <c r="AB4" s="4"/>
      <c r="AC4" s="4"/>
      <c r="AD4" s="4"/>
    </row>
    <row r="5" spans="12:30">
      <c r="L5" s="4" t="s">
        <v>321</v>
      </c>
      <c r="M5" s="4">
        <v>5</v>
      </c>
      <c r="N5" s="4">
        <v>0</v>
      </c>
      <c r="O5" s="4"/>
      <c r="P5" s="4"/>
      <c r="Q5" s="4"/>
      <c r="R5" s="4"/>
      <c r="S5" s="4"/>
      <c r="T5" s="4"/>
      <c r="V5" s="4" t="s">
        <v>321</v>
      </c>
      <c r="W5" s="4">
        <v>5</v>
      </c>
      <c r="X5" s="4">
        <v>0</v>
      </c>
      <c r="Y5" s="4"/>
      <c r="Z5" s="4"/>
      <c r="AA5" s="4"/>
      <c r="AB5" s="4"/>
      <c r="AC5" s="4"/>
      <c r="AD5" s="4"/>
    </row>
    <row r="6" spans="12:30">
      <c r="L6" s="4" t="s">
        <v>300</v>
      </c>
      <c r="M6" s="4">
        <v>8</v>
      </c>
      <c r="N6" s="4">
        <v>6</v>
      </c>
      <c r="O6" s="4">
        <v>0</v>
      </c>
      <c r="P6" s="4"/>
      <c r="Q6" s="4"/>
      <c r="R6" s="4"/>
      <c r="S6" s="4"/>
      <c r="T6" s="4"/>
      <c r="V6" s="4" t="s">
        <v>300</v>
      </c>
      <c r="W6" s="4">
        <v>8</v>
      </c>
      <c r="X6" s="4">
        <v>6</v>
      </c>
      <c r="Y6" s="4">
        <v>0</v>
      </c>
      <c r="Z6" s="4"/>
      <c r="AA6" s="4"/>
      <c r="AB6" s="4"/>
      <c r="AC6" s="4"/>
      <c r="AD6" s="4"/>
    </row>
    <row r="7" spans="12:30">
      <c r="L7" s="4" t="s">
        <v>322</v>
      </c>
      <c r="M7" s="4">
        <v>4</v>
      </c>
      <c r="N7" s="4">
        <v>4</v>
      </c>
      <c r="O7" s="4">
        <v>5</v>
      </c>
      <c r="P7" s="4">
        <v>0</v>
      </c>
      <c r="Q7" s="4"/>
      <c r="R7" s="4"/>
      <c r="S7" s="4"/>
      <c r="T7" s="4"/>
      <c r="V7" s="4" t="s">
        <v>322</v>
      </c>
      <c r="W7" s="4">
        <v>6</v>
      </c>
      <c r="X7" s="4">
        <v>5</v>
      </c>
      <c r="Y7" s="4">
        <v>3</v>
      </c>
      <c r="Z7" s="4">
        <v>0</v>
      </c>
      <c r="AA7" s="4"/>
      <c r="AB7" s="4"/>
      <c r="AC7" s="4"/>
      <c r="AD7" s="4"/>
    </row>
    <row r="8" spans="12:30">
      <c r="L8" s="4" t="s">
        <v>323</v>
      </c>
      <c r="M8" s="4">
        <v>7</v>
      </c>
      <c r="N8" s="4">
        <v>5</v>
      </c>
      <c r="O8" s="4">
        <v>1</v>
      </c>
      <c r="P8" s="4">
        <v>4</v>
      </c>
      <c r="Q8" s="4">
        <v>0</v>
      </c>
      <c r="R8" s="4"/>
      <c r="S8" s="4"/>
      <c r="T8" s="4"/>
      <c r="V8" s="4" t="s">
        <v>323</v>
      </c>
      <c r="W8" s="4">
        <v>7</v>
      </c>
      <c r="X8" s="4">
        <v>5</v>
      </c>
      <c r="Y8" s="4">
        <v>1</v>
      </c>
      <c r="Z8" s="4">
        <v>2</v>
      </c>
      <c r="AA8" s="4">
        <v>0</v>
      </c>
      <c r="AB8" s="4"/>
      <c r="AC8" s="4"/>
      <c r="AD8" s="4"/>
    </row>
    <row r="9" spans="12:30">
      <c r="L9" s="4" t="s">
        <v>299</v>
      </c>
      <c r="M9" s="4">
        <v>7</v>
      </c>
      <c r="N9" s="4">
        <v>4</v>
      </c>
      <c r="O9" s="4">
        <v>2</v>
      </c>
      <c r="P9" s="4">
        <v>4</v>
      </c>
      <c r="Q9" s="4">
        <v>1</v>
      </c>
      <c r="R9" s="4">
        <v>0</v>
      </c>
      <c r="S9" s="4"/>
      <c r="T9" s="4"/>
      <c r="V9" s="4" t="s">
        <v>299</v>
      </c>
      <c r="W9" s="4">
        <v>4</v>
      </c>
      <c r="X9" s="4">
        <v>5</v>
      </c>
      <c r="Y9" s="4">
        <v>4</v>
      </c>
      <c r="Z9" s="4">
        <v>1</v>
      </c>
      <c r="AA9" s="4">
        <v>3</v>
      </c>
      <c r="AB9" s="4">
        <v>0</v>
      </c>
      <c r="AC9" s="4"/>
      <c r="AD9" s="4"/>
    </row>
    <row r="10" spans="12:30">
      <c r="L10" s="4" t="s">
        <v>324</v>
      </c>
      <c r="M10" s="4">
        <v>8</v>
      </c>
      <c r="N10" s="4">
        <v>3</v>
      </c>
      <c r="O10" s="4">
        <v>7</v>
      </c>
      <c r="P10" s="4">
        <v>7</v>
      </c>
      <c r="Q10" s="4">
        <v>7</v>
      </c>
      <c r="R10" s="4">
        <v>5</v>
      </c>
      <c r="S10" s="4">
        <v>0</v>
      </c>
      <c r="T10" s="4"/>
      <c r="V10" s="4" t="s">
        <v>324</v>
      </c>
      <c r="W10" s="4">
        <v>4</v>
      </c>
      <c r="X10" s="4">
        <v>1</v>
      </c>
      <c r="Y10" s="4">
        <v>5</v>
      </c>
      <c r="Z10" s="4">
        <v>4</v>
      </c>
      <c r="AA10" s="4">
        <v>4</v>
      </c>
      <c r="AB10" s="4">
        <v>4</v>
      </c>
      <c r="AC10" s="4">
        <v>0</v>
      </c>
      <c r="AD10" s="4"/>
    </row>
    <row r="11" spans="12:30">
      <c r="L11" s="4" t="s">
        <v>312</v>
      </c>
      <c r="M11" s="4">
        <v>2</v>
      </c>
      <c r="N11" s="4">
        <v>4</v>
      </c>
      <c r="O11" s="4">
        <v>8</v>
      </c>
      <c r="P11" s="4">
        <v>1</v>
      </c>
      <c r="Q11" s="4">
        <v>5</v>
      </c>
      <c r="R11" s="4">
        <v>5</v>
      </c>
      <c r="S11" s="4">
        <v>8</v>
      </c>
      <c r="T11" s="71">
        <v>0</v>
      </c>
      <c r="V11" s="4" t="s">
        <v>312</v>
      </c>
      <c r="W11" s="4">
        <v>2</v>
      </c>
      <c r="X11" s="4">
        <v>4</v>
      </c>
      <c r="Y11" s="4">
        <v>6</v>
      </c>
      <c r="Z11" s="4">
        <v>4</v>
      </c>
      <c r="AA11" s="4">
        <v>5</v>
      </c>
      <c r="AB11" s="4">
        <v>2</v>
      </c>
      <c r="AC11" s="4">
        <v>3</v>
      </c>
      <c r="AD11" s="71">
        <v>0</v>
      </c>
    </row>
    <row r="13" spans="12:30">
      <c r="L13" s="4"/>
      <c r="M13" s="4" t="s">
        <v>320</v>
      </c>
      <c r="N13" s="4" t="s">
        <v>321</v>
      </c>
      <c r="O13" s="4" t="s">
        <v>300</v>
      </c>
      <c r="P13" s="4" t="s">
        <v>322</v>
      </c>
      <c r="Q13" s="37" t="s">
        <v>329</v>
      </c>
      <c r="R13" s="4" t="s">
        <v>324</v>
      </c>
      <c r="S13" s="71" t="s">
        <v>312</v>
      </c>
    </row>
    <row r="14" spans="12:30">
      <c r="L14" s="4" t="s">
        <v>320</v>
      </c>
      <c r="M14" s="4">
        <v>0</v>
      </c>
      <c r="N14" s="4"/>
      <c r="O14" s="4"/>
      <c r="P14" s="4"/>
      <c r="Q14" s="4"/>
      <c r="R14" s="4"/>
      <c r="S14" s="4"/>
      <c r="T14" t="s">
        <v>333</v>
      </c>
      <c r="U14">
        <v>7</v>
      </c>
    </row>
    <row r="15" spans="12:30">
      <c r="L15" s="4" t="s">
        <v>321</v>
      </c>
      <c r="M15" s="4">
        <v>5</v>
      </c>
      <c r="N15" s="4">
        <v>0</v>
      </c>
      <c r="O15" s="4"/>
      <c r="P15" s="4"/>
      <c r="Q15" s="4"/>
      <c r="R15" s="4"/>
      <c r="S15" s="4"/>
      <c r="T15" t="s">
        <v>334</v>
      </c>
      <c r="U15">
        <v>4</v>
      </c>
    </row>
    <row r="16" spans="12:30">
      <c r="L16" s="4" t="s">
        <v>300</v>
      </c>
      <c r="M16" s="4">
        <v>8</v>
      </c>
      <c r="N16" s="4">
        <v>6</v>
      </c>
      <c r="O16" s="4">
        <v>0</v>
      </c>
      <c r="P16" s="4"/>
      <c r="Q16" s="4"/>
      <c r="R16" s="4"/>
      <c r="S16" s="4"/>
      <c r="T16" t="s">
        <v>335</v>
      </c>
      <c r="U16">
        <v>1</v>
      </c>
    </row>
    <row r="17" spans="12:21">
      <c r="L17" s="4" t="s">
        <v>322</v>
      </c>
      <c r="M17" s="4">
        <v>4</v>
      </c>
      <c r="N17" s="4">
        <v>4</v>
      </c>
      <c r="O17" s="4">
        <v>5</v>
      </c>
      <c r="P17" s="4">
        <v>0</v>
      </c>
      <c r="Q17" s="4"/>
      <c r="R17" s="4"/>
      <c r="S17" s="4"/>
      <c r="T17" t="s">
        <v>336</v>
      </c>
      <c r="U17">
        <v>4</v>
      </c>
    </row>
    <row r="18" spans="12:21">
      <c r="L18" s="37" t="s">
        <v>329</v>
      </c>
      <c r="M18" s="4">
        <v>7</v>
      </c>
      <c r="N18" s="4">
        <v>4</v>
      </c>
      <c r="O18" s="4">
        <v>1</v>
      </c>
      <c r="P18" s="4">
        <v>4</v>
      </c>
      <c r="Q18" s="4">
        <v>0</v>
      </c>
      <c r="R18" s="4"/>
      <c r="S18" s="4"/>
      <c r="T18" t="s">
        <v>337</v>
      </c>
      <c r="U18">
        <v>0</v>
      </c>
    </row>
    <row r="19" spans="12:21">
      <c r="L19" s="4" t="s">
        <v>324</v>
      </c>
      <c r="M19" s="4">
        <v>8</v>
      </c>
      <c r="N19" s="4">
        <v>3</v>
      </c>
      <c r="O19" s="4">
        <v>7</v>
      </c>
      <c r="P19" s="4">
        <v>7</v>
      </c>
      <c r="Q19" s="4">
        <v>7</v>
      </c>
      <c r="R19" s="4">
        <v>0</v>
      </c>
      <c r="S19" s="4"/>
      <c r="U19">
        <v>0</v>
      </c>
    </row>
    <row r="20" spans="12:21">
      <c r="L20" s="4" t="s">
        <v>312</v>
      </c>
      <c r="M20" s="4">
        <v>2</v>
      </c>
      <c r="N20" s="4">
        <v>4</v>
      </c>
      <c r="O20" s="4">
        <v>8</v>
      </c>
      <c r="P20" s="4">
        <v>1</v>
      </c>
      <c r="Q20" s="4">
        <v>5</v>
      </c>
      <c r="R20" s="4">
        <v>8</v>
      </c>
      <c r="S20" s="71">
        <v>0</v>
      </c>
    </row>
    <row r="22" spans="12:21">
      <c r="L22" s="4"/>
      <c r="M22" s="4" t="s">
        <v>320</v>
      </c>
      <c r="N22" s="4" t="s">
        <v>321</v>
      </c>
      <c r="O22" s="37" t="s">
        <v>344</v>
      </c>
      <c r="P22" s="4" t="s">
        <v>322</v>
      </c>
      <c r="Q22" s="4" t="s">
        <v>324</v>
      </c>
      <c r="R22" s="71" t="s">
        <v>312</v>
      </c>
    </row>
    <row r="23" spans="12:21">
      <c r="L23" s="4" t="s">
        <v>320</v>
      </c>
      <c r="M23" s="4">
        <v>0</v>
      </c>
      <c r="N23" s="4"/>
      <c r="O23" s="4"/>
      <c r="P23" s="4"/>
      <c r="Q23" s="4"/>
      <c r="R23" s="4"/>
      <c r="S23" t="s">
        <v>338</v>
      </c>
      <c r="T23">
        <v>7</v>
      </c>
    </row>
    <row r="24" spans="12:21">
      <c r="L24" s="4" t="s">
        <v>321</v>
      </c>
      <c r="M24" s="4">
        <v>5</v>
      </c>
      <c r="N24" s="4">
        <v>0</v>
      </c>
      <c r="O24" s="4"/>
      <c r="P24" s="4"/>
      <c r="Q24" s="4"/>
      <c r="R24" s="4"/>
      <c r="S24" t="s">
        <v>339</v>
      </c>
      <c r="T24">
        <v>4</v>
      </c>
    </row>
    <row r="25" spans="12:21">
      <c r="L25" s="37" t="s">
        <v>343</v>
      </c>
      <c r="M25" s="4">
        <v>7</v>
      </c>
      <c r="N25" s="4">
        <v>4</v>
      </c>
      <c r="O25" s="4">
        <v>0</v>
      </c>
      <c r="P25" s="4"/>
      <c r="Q25" s="4"/>
      <c r="R25" s="4"/>
      <c r="S25" t="s">
        <v>340</v>
      </c>
      <c r="T25">
        <v>0</v>
      </c>
    </row>
    <row r="26" spans="12:21">
      <c r="L26" s="4" t="s">
        <v>322</v>
      </c>
      <c r="M26" s="4">
        <v>4</v>
      </c>
      <c r="N26" s="4">
        <v>4</v>
      </c>
      <c r="O26" s="4">
        <v>5</v>
      </c>
      <c r="P26" s="4">
        <v>0</v>
      </c>
      <c r="Q26" s="4"/>
      <c r="R26" s="4"/>
      <c r="S26" t="s">
        <v>341</v>
      </c>
      <c r="T26">
        <v>0</v>
      </c>
    </row>
    <row r="27" spans="12:21">
      <c r="L27" s="4" t="s">
        <v>324</v>
      </c>
      <c r="M27" s="4">
        <v>8</v>
      </c>
      <c r="N27" s="4">
        <v>3</v>
      </c>
      <c r="O27" s="4">
        <v>7</v>
      </c>
      <c r="P27" s="4">
        <v>7</v>
      </c>
      <c r="Q27" s="4">
        <v>0</v>
      </c>
      <c r="R27" s="4"/>
      <c r="S27" t="s">
        <v>342</v>
      </c>
      <c r="T27">
        <v>0</v>
      </c>
    </row>
    <row r="28" spans="12:21">
      <c r="L28" s="4" t="s">
        <v>312</v>
      </c>
      <c r="M28" s="4">
        <v>2</v>
      </c>
      <c r="N28" s="4">
        <v>4</v>
      </c>
      <c r="O28" s="4">
        <v>8</v>
      </c>
      <c r="P28" s="4">
        <v>1</v>
      </c>
      <c r="Q28" s="4">
        <v>8</v>
      </c>
      <c r="R28" s="71">
        <v>0</v>
      </c>
    </row>
    <row r="30" spans="12:21">
      <c r="L30" s="4"/>
      <c r="M30" s="4" t="s">
        <v>320</v>
      </c>
      <c r="N30" s="4" t="s">
        <v>321</v>
      </c>
      <c r="O30" s="71" t="s">
        <v>344</v>
      </c>
      <c r="P30" s="37" t="s">
        <v>330</v>
      </c>
      <c r="Q30" s="4" t="s">
        <v>324</v>
      </c>
    </row>
    <row r="31" spans="12:21">
      <c r="L31" s="4" t="s">
        <v>320</v>
      </c>
      <c r="M31" s="4">
        <v>0</v>
      </c>
      <c r="N31" s="4"/>
      <c r="O31" s="4"/>
      <c r="P31" s="4"/>
      <c r="Q31" s="4"/>
      <c r="R31" t="s">
        <v>345</v>
      </c>
      <c r="S31">
        <v>2</v>
      </c>
    </row>
    <row r="32" spans="12:21">
      <c r="L32" s="4" t="s">
        <v>321</v>
      </c>
      <c r="M32" s="4">
        <v>5</v>
      </c>
      <c r="N32" s="4">
        <v>0</v>
      </c>
      <c r="O32" s="4"/>
      <c r="P32" s="4"/>
      <c r="Q32" s="4"/>
      <c r="R32" t="s">
        <v>346</v>
      </c>
      <c r="S32">
        <v>4</v>
      </c>
    </row>
    <row r="33" spans="3:19">
      <c r="L33" s="71" t="s">
        <v>343</v>
      </c>
      <c r="M33" s="4">
        <v>7</v>
      </c>
      <c r="N33" s="4">
        <v>4</v>
      </c>
      <c r="O33" s="4">
        <v>0</v>
      </c>
      <c r="P33" s="4"/>
      <c r="Q33" s="4"/>
      <c r="R33" t="s">
        <v>347</v>
      </c>
      <c r="S33">
        <v>5</v>
      </c>
    </row>
    <row r="34" spans="3:19">
      <c r="L34" s="37" t="s">
        <v>330</v>
      </c>
      <c r="M34" s="4">
        <v>2</v>
      </c>
      <c r="N34" s="4">
        <v>4</v>
      </c>
      <c r="O34" s="4">
        <v>5</v>
      </c>
      <c r="P34" s="4">
        <v>0</v>
      </c>
      <c r="Q34" s="4"/>
      <c r="R34" t="s">
        <v>348</v>
      </c>
      <c r="S34">
        <v>0</v>
      </c>
    </row>
    <row r="35" spans="3:19">
      <c r="L35" s="4" t="s">
        <v>324</v>
      </c>
      <c r="M35" s="4">
        <v>8</v>
      </c>
      <c r="N35" s="4">
        <v>3</v>
      </c>
      <c r="O35" s="4">
        <v>7</v>
      </c>
      <c r="P35" s="4">
        <v>7</v>
      </c>
      <c r="Q35" s="4">
        <v>0</v>
      </c>
      <c r="R35" t="s">
        <v>349</v>
      </c>
      <c r="S35">
        <v>0</v>
      </c>
    </row>
    <row r="37" spans="3:19">
      <c r="L37" s="71"/>
      <c r="M37" s="37" t="s">
        <v>352</v>
      </c>
      <c r="N37" s="71" t="s">
        <v>321</v>
      </c>
      <c r="O37" s="71" t="s">
        <v>344</v>
      </c>
      <c r="P37" s="71" t="s">
        <v>324</v>
      </c>
    </row>
    <row r="38" spans="3:19">
      <c r="L38" s="37" t="s">
        <v>352</v>
      </c>
      <c r="M38" s="71">
        <v>0</v>
      </c>
      <c r="N38" s="71"/>
      <c r="O38" s="71"/>
      <c r="P38" s="71"/>
      <c r="Q38" t="s">
        <v>350</v>
      </c>
      <c r="R38">
        <v>0</v>
      </c>
    </row>
    <row r="39" spans="3:19">
      <c r="L39" s="71" t="s">
        <v>321</v>
      </c>
      <c r="M39" s="71">
        <v>5</v>
      </c>
      <c r="N39" s="71">
        <v>0</v>
      </c>
      <c r="O39" s="71"/>
      <c r="P39" s="71"/>
      <c r="Q39" t="s">
        <v>351</v>
      </c>
      <c r="R39">
        <v>0</v>
      </c>
    </row>
    <row r="40" spans="3:19">
      <c r="L40" s="71" t="s">
        <v>343</v>
      </c>
      <c r="M40" s="71">
        <v>7</v>
      </c>
      <c r="N40" s="71">
        <v>4</v>
      </c>
      <c r="O40" s="71">
        <v>0</v>
      </c>
      <c r="P40" s="71"/>
    </row>
    <row r="41" spans="3:19">
      <c r="L41" s="71" t="s">
        <v>324</v>
      </c>
      <c r="M41" s="71">
        <v>8</v>
      </c>
      <c r="N41" s="71">
        <v>3</v>
      </c>
      <c r="O41" s="71">
        <v>7</v>
      </c>
      <c r="P41" s="71">
        <v>0</v>
      </c>
    </row>
    <row r="43" spans="3:19">
      <c r="L43" s="71"/>
      <c r="M43" s="71" t="s">
        <v>352</v>
      </c>
      <c r="N43" s="37" t="s">
        <v>331</v>
      </c>
      <c r="O43" s="71" t="s">
        <v>344</v>
      </c>
    </row>
    <row r="44" spans="3:19">
      <c r="L44" s="71" t="s">
        <v>352</v>
      </c>
      <c r="M44" s="71">
        <v>0</v>
      </c>
      <c r="N44" s="71"/>
      <c r="O44" s="71"/>
      <c r="P44" t="s">
        <v>353</v>
      </c>
      <c r="Q44">
        <v>0</v>
      </c>
    </row>
    <row r="45" spans="3:19">
      <c r="L45" s="37" t="s">
        <v>331</v>
      </c>
      <c r="M45" s="71">
        <v>5</v>
      </c>
      <c r="N45" s="71">
        <v>0</v>
      </c>
      <c r="O45" s="71"/>
      <c r="P45" t="s">
        <v>355</v>
      </c>
      <c r="Q45">
        <v>0</v>
      </c>
    </row>
    <row r="46" spans="3:19">
      <c r="C46" s="1" t="s">
        <v>321</v>
      </c>
      <c r="D46" s="1" t="s">
        <v>324</v>
      </c>
      <c r="E46" s="1" t="s">
        <v>300</v>
      </c>
      <c r="F46" s="1" t="s">
        <v>323</v>
      </c>
      <c r="G46" s="1" t="s">
        <v>299</v>
      </c>
      <c r="H46" s="1" t="s">
        <v>322</v>
      </c>
      <c r="I46" s="1" t="s">
        <v>312</v>
      </c>
      <c r="J46" s="1" t="s">
        <v>320</v>
      </c>
      <c r="L46" s="71" t="s">
        <v>343</v>
      </c>
      <c r="M46" s="71">
        <v>7</v>
      </c>
      <c r="N46" s="71">
        <v>4</v>
      </c>
      <c r="O46" s="71">
        <v>0</v>
      </c>
    </row>
    <row r="47" spans="3:19">
      <c r="P47" s="1"/>
    </row>
    <row r="48" spans="3:19">
      <c r="L48" s="71"/>
      <c r="M48" s="71" t="s">
        <v>352</v>
      </c>
      <c r="N48" s="37" t="s">
        <v>354</v>
      </c>
      <c r="P48" s="1"/>
      <c r="Q48" s="69"/>
    </row>
    <row r="49" spans="12:22">
      <c r="L49" s="71" t="s">
        <v>352</v>
      </c>
      <c r="M49" s="71">
        <v>0</v>
      </c>
      <c r="N49" s="71"/>
      <c r="Q49" s="69"/>
    </row>
    <row r="50" spans="12:22">
      <c r="L50" s="37" t="s">
        <v>354</v>
      </c>
      <c r="M50" s="71">
        <v>5</v>
      </c>
      <c r="N50" s="71">
        <v>0</v>
      </c>
      <c r="Q50" s="1"/>
    </row>
    <row r="51" spans="12:22">
      <c r="S51" s="69"/>
    </row>
    <row r="52" spans="12:22">
      <c r="S52" s="69"/>
    </row>
    <row r="53" spans="12:22">
      <c r="S53" s="1"/>
      <c r="T53" s="69"/>
      <c r="U53" s="69"/>
      <c r="V53" s="69"/>
    </row>
    <row r="54" spans="12:22">
      <c r="T54" s="1"/>
      <c r="U54" s="1"/>
    </row>
  </sheetData>
  <mergeCells count="1">
    <mergeCell ref="L2:T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B6270D-FFCE-4D80-92CA-E00CB2666937}">
  <dimension ref="A1"/>
  <sheetViews>
    <sheetView workbookViewId="0">
      <selection activeCell="B41" sqref="B41"/>
    </sheetView>
  </sheetViews>
  <sheetFormatPr defaultRowHeight="1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26"/>
  <sheetViews>
    <sheetView workbookViewId="0">
      <selection activeCell="U13" sqref="U13"/>
    </sheetView>
  </sheetViews>
  <sheetFormatPr defaultRowHeight="15"/>
  <cols>
    <col min="12" max="12" width="28" bestFit="1" customWidth="1"/>
    <col min="13" max="13" width="61.28515625" bestFit="1" customWidth="1"/>
  </cols>
  <sheetData>
    <row r="1" spans="1:26">
      <c r="A1" s="40" t="s">
        <v>11</v>
      </c>
      <c r="B1" s="40"/>
      <c r="C1" s="40"/>
      <c r="D1" s="40"/>
      <c r="E1" s="40"/>
      <c r="F1" s="40"/>
      <c r="G1" s="40"/>
      <c r="H1" s="40"/>
      <c r="I1" s="40"/>
      <c r="J1" s="1"/>
    </row>
    <row r="2" spans="1:26">
      <c r="A2" t="s">
        <v>0</v>
      </c>
      <c r="B2" t="s">
        <v>1</v>
      </c>
      <c r="C2" t="s">
        <v>2</v>
      </c>
      <c r="D2" t="s">
        <v>3</v>
      </c>
      <c r="E2" t="s">
        <v>4</v>
      </c>
      <c r="F2" t="s">
        <v>5</v>
      </c>
      <c r="G2" t="s">
        <v>6</v>
      </c>
      <c r="H2" t="s">
        <v>7</v>
      </c>
      <c r="I2" t="s">
        <v>8</v>
      </c>
      <c r="Q2" t="s">
        <v>0</v>
      </c>
      <c r="R2" t="s">
        <v>1</v>
      </c>
      <c r="S2" t="s">
        <v>2</v>
      </c>
      <c r="T2" s="10" t="s">
        <v>3</v>
      </c>
      <c r="U2" s="10" t="s">
        <v>5</v>
      </c>
      <c r="V2" s="13" t="s">
        <v>6</v>
      </c>
      <c r="W2" s="13" t="s">
        <v>4</v>
      </c>
      <c r="X2" t="s">
        <v>8</v>
      </c>
      <c r="Y2" t="s">
        <v>7</v>
      </c>
      <c r="Z2" t="s">
        <v>15</v>
      </c>
    </row>
    <row r="3" spans="1:26">
      <c r="A3">
        <v>1</v>
      </c>
      <c r="B3" t="s">
        <v>9</v>
      </c>
      <c r="C3">
        <v>0.95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Q3" s="3">
        <v>1</v>
      </c>
      <c r="R3" s="3" t="s">
        <v>10</v>
      </c>
      <c r="S3" s="3">
        <v>0.95</v>
      </c>
      <c r="T3" s="11">
        <v>0</v>
      </c>
      <c r="U3" s="11">
        <v>1</v>
      </c>
      <c r="V3" s="14">
        <v>5</v>
      </c>
      <c r="W3" s="14">
        <v>4</v>
      </c>
      <c r="X3" s="3">
        <f>U3/$U$12</f>
        <v>0.16666666666666666</v>
      </c>
      <c r="Y3" s="3">
        <f>T3/$T$12</f>
        <v>0</v>
      </c>
      <c r="Z3" s="3">
        <f t="shared" ref="Z3:Z11" si="0">(X3-X4)*Y3</f>
        <v>0</v>
      </c>
    </row>
    <row r="4" spans="1:26">
      <c r="A4">
        <v>2</v>
      </c>
      <c r="B4" t="s">
        <v>10</v>
      </c>
      <c r="C4">
        <v>0.85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Q4" s="3">
        <v>2</v>
      </c>
      <c r="R4" s="3" t="s">
        <v>10</v>
      </c>
      <c r="S4" s="3">
        <v>0.85</v>
      </c>
      <c r="T4" s="11">
        <v>0</v>
      </c>
      <c r="U4" s="11">
        <v>2</v>
      </c>
      <c r="V4" s="14">
        <v>4</v>
      </c>
      <c r="W4" s="14">
        <v>4</v>
      </c>
      <c r="X4" s="3">
        <f t="shared" ref="X4:X12" si="1">U4/$U$12</f>
        <v>0.33333333333333331</v>
      </c>
      <c r="Y4" s="3">
        <f t="shared" ref="Y4:Y12" si="2">T4/$T$12</f>
        <v>0</v>
      </c>
      <c r="Z4" s="3">
        <f t="shared" si="0"/>
        <v>0</v>
      </c>
    </row>
    <row r="5" spans="1:26">
      <c r="A5">
        <v>3</v>
      </c>
      <c r="B5" t="s">
        <v>9</v>
      </c>
      <c r="C5">
        <v>0.78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Q5" s="3">
        <v>3</v>
      </c>
      <c r="R5" s="3" t="s">
        <v>9</v>
      </c>
      <c r="S5" s="3">
        <v>0.78</v>
      </c>
      <c r="T5" s="11">
        <v>1</v>
      </c>
      <c r="U5" s="11">
        <v>2</v>
      </c>
      <c r="V5" s="14">
        <v>4</v>
      </c>
      <c r="W5" s="14">
        <v>3</v>
      </c>
      <c r="X5" s="3">
        <f t="shared" si="1"/>
        <v>0.33333333333333331</v>
      </c>
      <c r="Y5" s="3">
        <f t="shared" si="2"/>
        <v>0.25</v>
      </c>
      <c r="Z5" s="3">
        <f t="shared" si="0"/>
        <v>-4.1666666666666671E-2</v>
      </c>
    </row>
    <row r="6" spans="1:26">
      <c r="A6">
        <v>4</v>
      </c>
      <c r="B6" t="s">
        <v>9</v>
      </c>
      <c r="C6">
        <v>0.66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Q6" s="3">
        <v>4</v>
      </c>
      <c r="R6" s="3" t="s">
        <v>10</v>
      </c>
      <c r="S6" s="3">
        <v>0.66</v>
      </c>
      <c r="T6" s="11">
        <v>1</v>
      </c>
      <c r="U6" s="11">
        <v>3</v>
      </c>
      <c r="V6" s="14">
        <v>3</v>
      </c>
      <c r="W6" s="14">
        <v>3</v>
      </c>
      <c r="X6" s="3">
        <f t="shared" si="1"/>
        <v>0.5</v>
      </c>
      <c r="Y6" s="3">
        <f t="shared" si="2"/>
        <v>0.25</v>
      </c>
      <c r="Z6" s="3">
        <f t="shared" si="0"/>
        <v>0</v>
      </c>
    </row>
    <row r="7" spans="1:26">
      <c r="A7">
        <v>5</v>
      </c>
      <c r="B7" t="s">
        <v>10</v>
      </c>
      <c r="C7">
        <v>0.6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Q7" s="3">
        <v>5</v>
      </c>
      <c r="R7" s="3" t="s">
        <v>9</v>
      </c>
      <c r="S7" s="3">
        <v>0.6</v>
      </c>
      <c r="T7" s="11">
        <v>2</v>
      </c>
      <c r="U7" s="11">
        <v>3</v>
      </c>
      <c r="V7" s="14">
        <v>3</v>
      </c>
      <c r="W7" s="14">
        <v>2</v>
      </c>
      <c r="X7" s="3">
        <f t="shared" si="1"/>
        <v>0.5</v>
      </c>
      <c r="Y7" s="3">
        <f t="shared" si="2"/>
        <v>0.5</v>
      </c>
      <c r="Z7" s="3">
        <f t="shared" si="0"/>
        <v>0</v>
      </c>
    </row>
    <row r="8" spans="1:26">
      <c r="A8">
        <v>6</v>
      </c>
      <c r="B8" t="s">
        <v>9</v>
      </c>
      <c r="C8">
        <v>0.55000000000000004</v>
      </c>
      <c r="D8">
        <v>0</v>
      </c>
      <c r="E8">
        <v>0</v>
      </c>
      <c r="F8">
        <v>0</v>
      </c>
      <c r="G8">
        <v>0</v>
      </c>
      <c r="H8">
        <v>0</v>
      </c>
      <c r="I8">
        <v>0</v>
      </c>
      <c r="Q8" s="3">
        <v>6</v>
      </c>
      <c r="R8" s="3" t="s">
        <v>9</v>
      </c>
      <c r="S8" s="3">
        <v>0.55000000000000004</v>
      </c>
      <c r="T8" s="11">
        <v>3</v>
      </c>
      <c r="U8" s="11">
        <v>3</v>
      </c>
      <c r="V8" s="14">
        <v>3</v>
      </c>
      <c r="W8" s="14">
        <v>1</v>
      </c>
      <c r="X8" s="3">
        <f t="shared" si="1"/>
        <v>0.5</v>
      </c>
      <c r="Y8" s="3">
        <f t="shared" si="2"/>
        <v>0.75</v>
      </c>
      <c r="Z8" s="3">
        <f t="shared" si="0"/>
        <v>-0.12499999999999997</v>
      </c>
    </row>
    <row r="9" spans="1:26">
      <c r="A9">
        <v>7</v>
      </c>
      <c r="B9" t="s">
        <v>10</v>
      </c>
      <c r="C9">
        <v>0.53</v>
      </c>
      <c r="D9">
        <v>0</v>
      </c>
      <c r="E9">
        <v>0</v>
      </c>
      <c r="F9">
        <v>0</v>
      </c>
      <c r="G9">
        <v>0</v>
      </c>
      <c r="H9">
        <v>0</v>
      </c>
      <c r="I9">
        <v>0</v>
      </c>
      <c r="Q9" s="3">
        <v>7</v>
      </c>
      <c r="R9" s="3" t="s">
        <v>10</v>
      </c>
      <c r="S9" s="3">
        <v>0.53</v>
      </c>
      <c r="T9" s="11">
        <v>3</v>
      </c>
      <c r="U9" s="11">
        <v>4</v>
      </c>
      <c r="V9" s="14">
        <v>2</v>
      </c>
      <c r="W9" s="14">
        <v>1</v>
      </c>
      <c r="X9" s="3">
        <f t="shared" si="1"/>
        <v>0.66666666666666663</v>
      </c>
      <c r="Y9" s="3">
        <f t="shared" si="2"/>
        <v>0.75</v>
      </c>
      <c r="Z9" s="3">
        <f t="shared" si="0"/>
        <v>0</v>
      </c>
    </row>
    <row r="10" spans="1:26">
      <c r="A10">
        <v>8</v>
      </c>
      <c r="B10" t="s">
        <v>10</v>
      </c>
      <c r="C10">
        <v>0.52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Q10" s="3">
        <v>8</v>
      </c>
      <c r="R10" s="3" t="s">
        <v>9</v>
      </c>
      <c r="S10" s="3">
        <v>0.52</v>
      </c>
      <c r="T10" s="11">
        <v>4</v>
      </c>
      <c r="U10" s="11">
        <v>4</v>
      </c>
      <c r="V10" s="14">
        <v>2</v>
      </c>
      <c r="W10" s="14">
        <v>0</v>
      </c>
      <c r="X10" s="3">
        <f t="shared" si="1"/>
        <v>0.66666666666666663</v>
      </c>
      <c r="Y10" s="3">
        <f t="shared" si="2"/>
        <v>1</v>
      </c>
      <c r="Z10" s="3">
        <f t="shared" si="0"/>
        <v>-0.16666666666666674</v>
      </c>
    </row>
    <row r="11" spans="1:26">
      <c r="A11">
        <v>9</v>
      </c>
      <c r="B11" t="s">
        <v>10</v>
      </c>
      <c r="C11">
        <v>0.51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Q11" s="3">
        <v>9</v>
      </c>
      <c r="R11" s="3" t="s">
        <v>10</v>
      </c>
      <c r="S11" s="3">
        <v>0.51</v>
      </c>
      <c r="T11" s="11">
        <v>4</v>
      </c>
      <c r="U11" s="11">
        <v>5</v>
      </c>
      <c r="V11" s="14">
        <v>1</v>
      </c>
      <c r="W11" s="14">
        <v>0</v>
      </c>
      <c r="X11" s="3">
        <f t="shared" si="1"/>
        <v>0.83333333333333337</v>
      </c>
      <c r="Y11" s="3">
        <f t="shared" si="2"/>
        <v>1</v>
      </c>
      <c r="Z11" s="3">
        <f t="shared" si="0"/>
        <v>-0.16666666666666663</v>
      </c>
    </row>
    <row r="12" spans="1:26" ht="15.75" thickBot="1">
      <c r="A12">
        <v>10</v>
      </c>
      <c r="B12" t="s">
        <v>9</v>
      </c>
      <c r="C12">
        <v>0.4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Q12" s="2">
        <v>10</v>
      </c>
      <c r="R12" s="2" t="s">
        <v>10</v>
      </c>
      <c r="S12" s="2">
        <v>0.4</v>
      </c>
      <c r="T12" s="12">
        <v>4</v>
      </c>
      <c r="U12" s="12">
        <v>6</v>
      </c>
      <c r="V12" s="15">
        <v>0</v>
      </c>
      <c r="W12" s="15">
        <v>0</v>
      </c>
      <c r="X12" s="3">
        <f t="shared" si="1"/>
        <v>1</v>
      </c>
      <c r="Y12" s="3">
        <f t="shared" si="2"/>
        <v>1</v>
      </c>
      <c r="Z12" s="2">
        <f>(X12-Y13)*Y12</f>
        <v>1</v>
      </c>
    </row>
    <row r="15" spans="1:26">
      <c r="D15" s="41" t="s">
        <v>90</v>
      </c>
      <c r="E15" s="41"/>
      <c r="F15" s="42" t="s">
        <v>91</v>
      </c>
      <c r="G15" s="42"/>
      <c r="H15" t="s">
        <v>12</v>
      </c>
      <c r="I15" t="s">
        <v>13</v>
      </c>
      <c r="K15" t="s">
        <v>13</v>
      </c>
      <c r="L15" t="s">
        <v>12</v>
      </c>
    </row>
    <row r="16" spans="1:26">
      <c r="A16" t="s">
        <v>0</v>
      </c>
      <c r="B16" t="s">
        <v>1</v>
      </c>
      <c r="C16" t="s">
        <v>2</v>
      </c>
      <c r="D16" s="10" t="s">
        <v>3</v>
      </c>
      <c r="E16" s="10" t="s">
        <v>5</v>
      </c>
      <c r="F16" s="13" t="s">
        <v>6</v>
      </c>
      <c r="G16" s="13" t="s">
        <v>4</v>
      </c>
      <c r="H16" t="s">
        <v>8</v>
      </c>
      <c r="I16" t="s">
        <v>7</v>
      </c>
      <c r="J16" t="s">
        <v>15</v>
      </c>
      <c r="K16" t="s">
        <v>16</v>
      </c>
      <c r="L16" t="s">
        <v>14</v>
      </c>
    </row>
    <row r="17" spans="1:12">
      <c r="A17" s="3">
        <v>1</v>
      </c>
      <c r="B17" s="3" t="s">
        <v>9</v>
      </c>
      <c r="C17" s="3">
        <v>0.95</v>
      </c>
      <c r="D17" s="11">
        <v>1</v>
      </c>
      <c r="E17" s="11">
        <v>0</v>
      </c>
      <c r="F17" s="14">
        <v>5</v>
      </c>
      <c r="G17" s="14">
        <v>4</v>
      </c>
      <c r="H17" s="3">
        <f>E17/$E$26</f>
        <v>0</v>
      </c>
      <c r="I17" s="3">
        <f t="shared" ref="I17:I26" si="3">D17/$D$26</f>
        <v>0.2</v>
      </c>
      <c r="J17" s="3">
        <f t="shared" ref="J17:J25" si="4">(H17-H18)*I17</f>
        <v>-4.0000000000000008E-2</v>
      </c>
      <c r="K17">
        <v>0</v>
      </c>
      <c r="L17">
        <v>0</v>
      </c>
    </row>
    <row r="18" spans="1:12">
      <c r="A18" s="3">
        <v>2</v>
      </c>
      <c r="B18" s="3" t="s">
        <v>10</v>
      </c>
      <c r="C18" s="3">
        <v>0.85</v>
      </c>
      <c r="D18" s="11">
        <v>1</v>
      </c>
      <c r="E18" s="11">
        <v>1</v>
      </c>
      <c r="F18" s="14">
        <v>4</v>
      </c>
      <c r="G18" s="14">
        <v>4</v>
      </c>
      <c r="H18" s="3">
        <f t="shared" ref="H18:H26" si="5">E18/$E$26</f>
        <v>0.2</v>
      </c>
      <c r="I18" s="3">
        <f t="shared" si="3"/>
        <v>0.2</v>
      </c>
      <c r="J18" s="3">
        <f t="shared" si="4"/>
        <v>0</v>
      </c>
      <c r="K18">
        <v>1</v>
      </c>
      <c r="L18">
        <v>1</v>
      </c>
    </row>
    <row r="19" spans="1:12">
      <c r="A19" s="3">
        <v>3</v>
      </c>
      <c r="B19" s="3" t="s">
        <v>9</v>
      </c>
      <c r="C19" s="3">
        <v>0.78</v>
      </c>
      <c r="D19" s="11">
        <v>2</v>
      </c>
      <c r="E19" s="11">
        <v>1</v>
      </c>
      <c r="F19" s="14">
        <v>4</v>
      </c>
      <c r="G19" s="14">
        <v>3</v>
      </c>
      <c r="H19" s="3">
        <f t="shared" si="5"/>
        <v>0.2</v>
      </c>
      <c r="I19" s="3">
        <f t="shared" si="3"/>
        <v>0.4</v>
      </c>
      <c r="J19" s="3">
        <f t="shared" si="4"/>
        <v>0</v>
      </c>
    </row>
    <row r="20" spans="1:12">
      <c r="A20" s="3">
        <v>4</v>
      </c>
      <c r="B20" s="3" t="s">
        <v>9</v>
      </c>
      <c r="C20" s="3">
        <v>0.66</v>
      </c>
      <c r="D20" s="11">
        <v>3</v>
      </c>
      <c r="E20" s="11">
        <v>1</v>
      </c>
      <c r="F20" s="14">
        <v>4</v>
      </c>
      <c r="G20" s="14">
        <v>2</v>
      </c>
      <c r="H20" s="3">
        <f t="shared" si="5"/>
        <v>0.2</v>
      </c>
      <c r="I20" s="3">
        <f t="shared" si="3"/>
        <v>0.6</v>
      </c>
      <c r="J20" s="3">
        <f t="shared" si="4"/>
        <v>-0.12</v>
      </c>
    </row>
    <row r="21" spans="1:12">
      <c r="A21" s="3">
        <v>5</v>
      </c>
      <c r="B21" s="3" t="s">
        <v>10</v>
      </c>
      <c r="C21" s="3">
        <v>0.6</v>
      </c>
      <c r="D21" s="11">
        <v>3</v>
      </c>
      <c r="E21" s="11">
        <v>2</v>
      </c>
      <c r="F21" s="14">
        <v>3</v>
      </c>
      <c r="G21" s="14">
        <v>2</v>
      </c>
      <c r="H21" s="3">
        <f t="shared" si="5"/>
        <v>0.4</v>
      </c>
      <c r="I21" s="3">
        <f t="shared" si="3"/>
        <v>0.6</v>
      </c>
      <c r="J21" s="3">
        <f t="shared" si="4"/>
        <v>0</v>
      </c>
    </row>
    <row r="22" spans="1:12">
      <c r="A22" s="3">
        <v>6</v>
      </c>
      <c r="B22" s="3" t="s">
        <v>9</v>
      </c>
      <c r="C22" s="3">
        <v>0.55000000000000004</v>
      </c>
      <c r="D22" s="11">
        <v>4</v>
      </c>
      <c r="E22" s="11">
        <v>2</v>
      </c>
      <c r="F22" s="14">
        <v>3</v>
      </c>
      <c r="G22" s="14">
        <v>1</v>
      </c>
      <c r="H22" s="3">
        <f t="shared" si="5"/>
        <v>0.4</v>
      </c>
      <c r="I22" s="3">
        <f t="shared" si="3"/>
        <v>0.8</v>
      </c>
      <c r="J22" s="3">
        <f t="shared" si="4"/>
        <v>-0.15999999999999998</v>
      </c>
    </row>
    <row r="23" spans="1:12">
      <c r="A23" s="3">
        <v>7</v>
      </c>
      <c r="B23" s="3" t="s">
        <v>10</v>
      </c>
      <c r="C23" s="3">
        <v>0.53</v>
      </c>
      <c r="D23" s="11">
        <v>4</v>
      </c>
      <c r="E23" s="11">
        <v>3</v>
      </c>
      <c r="F23" s="14">
        <v>2</v>
      </c>
      <c r="G23" s="14">
        <v>1</v>
      </c>
      <c r="H23" s="3">
        <f t="shared" si="5"/>
        <v>0.6</v>
      </c>
      <c r="I23" s="3">
        <f t="shared" si="3"/>
        <v>0.8</v>
      </c>
      <c r="J23" s="3">
        <f t="shared" si="4"/>
        <v>-0.16000000000000006</v>
      </c>
    </row>
    <row r="24" spans="1:12">
      <c r="A24" s="3">
        <v>8</v>
      </c>
      <c r="B24" s="3" t="s">
        <v>10</v>
      </c>
      <c r="C24" s="3">
        <v>0.52</v>
      </c>
      <c r="D24" s="11">
        <v>4</v>
      </c>
      <c r="E24" s="11">
        <v>4</v>
      </c>
      <c r="F24" s="14">
        <v>1</v>
      </c>
      <c r="G24" s="14">
        <v>1</v>
      </c>
      <c r="H24" s="3">
        <f t="shared" si="5"/>
        <v>0.8</v>
      </c>
      <c r="I24" s="3">
        <f t="shared" si="3"/>
        <v>0.8</v>
      </c>
      <c r="J24" s="3">
        <f t="shared" si="4"/>
        <v>-0.15999999999999998</v>
      </c>
    </row>
    <row r="25" spans="1:12">
      <c r="A25" s="3">
        <v>9</v>
      </c>
      <c r="B25" s="3" t="s">
        <v>10</v>
      </c>
      <c r="C25" s="3">
        <v>0.51</v>
      </c>
      <c r="D25" s="11">
        <v>4</v>
      </c>
      <c r="E25" s="11">
        <v>5</v>
      </c>
      <c r="F25" s="14">
        <v>0</v>
      </c>
      <c r="G25" s="14">
        <v>1</v>
      </c>
      <c r="H25" s="3">
        <f t="shared" si="5"/>
        <v>1</v>
      </c>
      <c r="I25" s="3">
        <f t="shared" si="3"/>
        <v>0.8</v>
      </c>
      <c r="J25" s="3">
        <f t="shared" si="4"/>
        <v>0</v>
      </c>
    </row>
    <row r="26" spans="1:12" ht="15.75" thickBot="1">
      <c r="A26" s="2">
        <v>10</v>
      </c>
      <c r="B26" s="2" t="s">
        <v>9</v>
      </c>
      <c r="C26" s="2">
        <v>0.4</v>
      </c>
      <c r="D26" s="12">
        <v>5</v>
      </c>
      <c r="E26" s="12">
        <v>5</v>
      </c>
      <c r="F26" s="15">
        <v>0</v>
      </c>
      <c r="G26" s="15">
        <v>0</v>
      </c>
      <c r="H26" s="2">
        <f t="shared" si="5"/>
        <v>1</v>
      </c>
      <c r="I26" s="2">
        <f t="shared" si="3"/>
        <v>1</v>
      </c>
      <c r="J26" s="2">
        <f>(H26-I27)*I26</f>
        <v>1</v>
      </c>
    </row>
  </sheetData>
  <mergeCells count="3">
    <mergeCell ref="A1:I1"/>
    <mergeCell ref="D15:E15"/>
    <mergeCell ref="F15:G15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9DBA5A-7663-4FAC-A417-749D82727192}">
  <dimension ref="I1:Y67"/>
  <sheetViews>
    <sheetView workbookViewId="0">
      <selection activeCell="L67" sqref="L67"/>
    </sheetView>
  </sheetViews>
  <sheetFormatPr defaultRowHeight="15"/>
  <cols>
    <col min="10" max="10" width="21.42578125" bestFit="1" customWidth="1"/>
    <col min="11" max="11" width="24.28515625" bestFit="1" customWidth="1"/>
    <col min="12" max="12" width="24.7109375" bestFit="1" customWidth="1"/>
    <col min="14" max="14" width="3" customWidth="1"/>
    <col min="15" max="15" width="12.140625" bestFit="1" customWidth="1"/>
    <col min="16" max="16" width="21.42578125" bestFit="1" customWidth="1"/>
    <col min="17" max="17" width="7.85546875" bestFit="1" customWidth="1"/>
    <col min="18" max="18" width="10.85546875" bestFit="1" customWidth="1"/>
    <col min="21" max="21" width="12.140625" bestFit="1" customWidth="1"/>
    <col min="22" max="22" width="21.42578125" bestFit="1" customWidth="1"/>
    <col min="23" max="23" width="7.85546875" bestFit="1" customWidth="1"/>
  </cols>
  <sheetData>
    <row r="1" spans="11:25">
      <c r="K1" s="52" t="s">
        <v>83</v>
      </c>
      <c r="L1" s="53"/>
      <c r="M1" s="56"/>
      <c r="O1" s="52" t="s">
        <v>82</v>
      </c>
      <c r="P1" s="53"/>
      <c r="Q1" s="53"/>
      <c r="R1" s="24"/>
      <c r="S1" s="24"/>
      <c r="T1" s="24"/>
      <c r="U1" s="52" t="s">
        <v>82</v>
      </c>
      <c r="V1" s="53"/>
      <c r="W1" s="53"/>
      <c r="X1" s="24"/>
      <c r="Y1" s="25"/>
    </row>
    <row r="2" spans="11:25">
      <c r="K2" s="46" t="s">
        <v>43</v>
      </c>
      <c r="L2" s="47"/>
      <c r="M2" s="48"/>
      <c r="N2" s="5"/>
      <c r="O2" s="46" t="s">
        <v>204</v>
      </c>
      <c r="P2" s="47"/>
      <c r="Q2" s="47"/>
      <c r="U2" s="46" t="s">
        <v>205</v>
      </c>
      <c r="V2" s="47"/>
      <c r="W2" s="47"/>
      <c r="Y2" s="17"/>
    </row>
    <row r="3" spans="11:25">
      <c r="K3" s="43" t="s">
        <v>94</v>
      </c>
      <c r="L3" s="44"/>
      <c r="M3" s="45"/>
      <c r="O3" s="18" t="s">
        <v>44</v>
      </c>
      <c r="P3" s="4" t="s">
        <v>45</v>
      </c>
      <c r="Q3" s="4" t="s">
        <v>56</v>
      </c>
      <c r="U3" s="18" t="s">
        <v>44</v>
      </c>
      <c r="V3" s="4" t="s">
        <v>45</v>
      </c>
      <c r="W3" s="4" t="s">
        <v>56</v>
      </c>
      <c r="Y3" s="17"/>
    </row>
    <row r="4" spans="11:25">
      <c r="K4" s="43" t="s">
        <v>95</v>
      </c>
      <c r="L4" s="44"/>
      <c r="M4" s="45"/>
      <c r="O4" s="18" t="s">
        <v>33</v>
      </c>
      <c r="P4" s="4" t="s">
        <v>34</v>
      </c>
      <c r="Q4" s="4">
        <v>6</v>
      </c>
      <c r="S4" s="5" t="s">
        <v>203</v>
      </c>
      <c r="U4" s="18" t="s">
        <v>33</v>
      </c>
      <c r="V4" s="4" t="s">
        <v>34</v>
      </c>
      <c r="W4" s="4">
        <v>6</v>
      </c>
      <c r="Y4" s="17"/>
    </row>
    <row r="5" spans="11:25">
      <c r="K5" s="16"/>
      <c r="M5" s="17"/>
      <c r="O5" s="18" t="s">
        <v>35</v>
      </c>
      <c r="P5" s="4" t="s">
        <v>36</v>
      </c>
      <c r="Q5" s="4">
        <v>7</v>
      </c>
      <c r="U5" s="18" t="s">
        <v>35</v>
      </c>
      <c r="V5" s="4" t="s">
        <v>36</v>
      </c>
      <c r="W5" s="4">
        <v>7</v>
      </c>
      <c r="Y5" s="17"/>
    </row>
    <row r="6" spans="11:25">
      <c r="K6" s="46" t="s">
        <v>51</v>
      </c>
      <c r="L6" s="47"/>
      <c r="M6" s="48"/>
      <c r="O6" s="18" t="s">
        <v>37</v>
      </c>
      <c r="P6" s="4" t="s">
        <v>38</v>
      </c>
      <c r="Q6" s="4">
        <v>5</v>
      </c>
      <c r="U6" s="18" t="s">
        <v>37</v>
      </c>
      <c r="V6" s="4" t="s">
        <v>38</v>
      </c>
      <c r="W6" s="4">
        <v>5</v>
      </c>
      <c r="Y6" s="17"/>
    </row>
    <row r="7" spans="11:25">
      <c r="K7" s="18" t="s">
        <v>47</v>
      </c>
      <c r="L7" s="4" t="s">
        <v>54</v>
      </c>
      <c r="M7" s="19">
        <v>6</v>
      </c>
      <c r="O7" s="18" t="s">
        <v>39</v>
      </c>
      <c r="P7" s="4" t="s">
        <v>40</v>
      </c>
      <c r="Q7" s="4">
        <v>2</v>
      </c>
      <c r="U7" s="18" t="s">
        <v>39</v>
      </c>
      <c r="V7" s="4" t="s">
        <v>40</v>
      </c>
      <c r="W7" s="4">
        <v>2</v>
      </c>
      <c r="Y7" s="17"/>
    </row>
    <row r="8" spans="11:25">
      <c r="K8" s="18" t="s">
        <v>46</v>
      </c>
      <c r="L8" s="4" t="s">
        <v>53</v>
      </c>
      <c r="M8" s="19">
        <v>4</v>
      </c>
      <c r="O8" s="18" t="s">
        <v>41</v>
      </c>
      <c r="P8" s="4" t="s">
        <v>42</v>
      </c>
      <c r="Q8" s="4">
        <v>2</v>
      </c>
      <c r="S8" s="5" t="s">
        <v>88</v>
      </c>
      <c r="U8" s="18" t="s">
        <v>41</v>
      </c>
      <c r="V8" s="4" t="s">
        <v>42</v>
      </c>
      <c r="W8" s="4">
        <v>2</v>
      </c>
      <c r="Y8" s="17"/>
    </row>
    <row r="9" spans="11:25">
      <c r="K9" s="18" t="s">
        <v>48</v>
      </c>
      <c r="L9" s="4" t="s">
        <v>55</v>
      </c>
      <c r="M9" s="19">
        <v>2</v>
      </c>
      <c r="O9" s="16"/>
      <c r="Y9" s="17"/>
    </row>
    <row r="10" spans="11:25">
      <c r="K10" s="16"/>
      <c r="M10" s="17"/>
      <c r="O10" s="46" t="s">
        <v>84</v>
      </c>
      <c r="P10" s="47"/>
      <c r="Q10" s="47"/>
      <c r="R10" s="47"/>
      <c r="S10" s="47"/>
      <c r="U10" s="47" t="s">
        <v>85</v>
      </c>
      <c r="V10" s="47"/>
      <c r="W10" s="47"/>
      <c r="X10" s="47"/>
      <c r="Y10" s="48"/>
    </row>
    <row r="11" spans="11:25">
      <c r="K11" s="46" t="s">
        <v>52</v>
      </c>
      <c r="L11" s="47"/>
      <c r="M11" s="48"/>
      <c r="O11" s="18" t="s">
        <v>44</v>
      </c>
      <c r="P11" s="4" t="s">
        <v>45</v>
      </c>
      <c r="Q11" s="4" t="s">
        <v>56</v>
      </c>
      <c r="R11" s="4" t="s">
        <v>79</v>
      </c>
      <c r="S11" s="4" t="s">
        <v>80</v>
      </c>
      <c r="U11" s="4" t="s">
        <v>44</v>
      </c>
      <c r="V11" s="4" t="s">
        <v>45</v>
      </c>
      <c r="W11" s="4" t="s">
        <v>56</v>
      </c>
      <c r="X11" s="4" t="s">
        <v>79</v>
      </c>
      <c r="Y11" s="19" t="s">
        <v>80</v>
      </c>
    </row>
    <row r="12" spans="11:25">
      <c r="K12" s="18" t="s">
        <v>49</v>
      </c>
      <c r="L12" s="4" t="s">
        <v>92</v>
      </c>
      <c r="M12" s="20">
        <f>M9/M8</f>
        <v>0.5</v>
      </c>
      <c r="O12" s="18" t="s">
        <v>57</v>
      </c>
      <c r="P12" s="4" t="s">
        <v>67</v>
      </c>
      <c r="Q12" s="4">
        <v>4</v>
      </c>
      <c r="R12" s="6">
        <f>Q12/$Q$4</f>
        <v>0.66666666666666663</v>
      </c>
      <c r="S12" s="6">
        <f>R12/Q5</f>
        <v>9.5238095238095233E-2</v>
      </c>
      <c r="U12" s="4" t="s">
        <v>57</v>
      </c>
      <c r="V12" s="4" t="s">
        <v>67</v>
      </c>
      <c r="W12" s="4">
        <v>4</v>
      </c>
      <c r="X12" s="6">
        <f>W12/$Q$4</f>
        <v>0.66666666666666663</v>
      </c>
      <c r="Y12" s="26">
        <f>X12/Q5</f>
        <v>9.5238095238095233E-2</v>
      </c>
    </row>
    <row r="13" spans="11:25">
      <c r="K13" s="18" t="s">
        <v>50</v>
      </c>
      <c r="L13" s="4" t="s">
        <v>93</v>
      </c>
      <c r="M13" s="20">
        <f>M9/M7</f>
        <v>0.33333333333333331</v>
      </c>
      <c r="O13" s="18" t="s">
        <v>58</v>
      </c>
      <c r="P13" s="4" t="s">
        <v>68</v>
      </c>
      <c r="Q13" s="4">
        <v>4</v>
      </c>
      <c r="R13" s="6">
        <f t="shared" ref="R13:R15" si="0">Q13/$Q$4</f>
        <v>0.66666666666666663</v>
      </c>
      <c r="S13" s="6">
        <f>R13/Q6</f>
        <v>0.13333333333333333</v>
      </c>
      <c r="U13" s="4" t="s">
        <v>58</v>
      </c>
      <c r="V13" s="4" t="s">
        <v>68</v>
      </c>
      <c r="W13" s="4">
        <v>4</v>
      </c>
      <c r="X13" s="6">
        <f t="shared" ref="X13:X14" si="1">W13/$Q$4</f>
        <v>0.66666666666666663</v>
      </c>
      <c r="Y13" s="26">
        <f>X13/Q6</f>
        <v>0.13333333333333333</v>
      </c>
    </row>
    <row r="14" spans="11:25">
      <c r="K14" s="16"/>
      <c r="M14" s="17"/>
      <c r="O14" s="27" t="s">
        <v>59</v>
      </c>
      <c r="P14" s="7" t="s">
        <v>69</v>
      </c>
      <c r="Q14" s="7">
        <v>1</v>
      </c>
      <c r="R14" s="8">
        <f t="shared" si="0"/>
        <v>0.16666666666666666</v>
      </c>
      <c r="S14" s="8">
        <f t="shared" ref="S14:S15" si="2">R14/Q7</f>
        <v>8.3333333333333329E-2</v>
      </c>
      <c r="U14" s="4" t="s">
        <v>60</v>
      </c>
      <c r="V14" s="4" t="s">
        <v>42</v>
      </c>
      <c r="W14" s="4">
        <v>2</v>
      </c>
      <c r="X14" s="6">
        <f t="shared" si="1"/>
        <v>0.33333333333333331</v>
      </c>
      <c r="Y14" s="26">
        <f>X14/Q7</f>
        <v>0.16666666666666666</v>
      </c>
    </row>
    <row r="15" spans="11:25">
      <c r="K15" s="57" t="s">
        <v>80</v>
      </c>
      <c r="L15" s="40"/>
      <c r="M15" s="58"/>
      <c r="O15" s="18" t="s">
        <v>60</v>
      </c>
      <c r="P15" s="4" t="s">
        <v>42</v>
      </c>
      <c r="Q15" s="4">
        <v>2</v>
      </c>
      <c r="R15" s="6">
        <f t="shared" si="0"/>
        <v>0.33333333333333331</v>
      </c>
      <c r="S15" s="6">
        <f t="shared" si="2"/>
        <v>0.16666666666666666</v>
      </c>
      <c r="U15" s="4" t="s">
        <v>61</v>
      </c>
      <c r="V15" s="4" t="s">
        <v>70</v>
      </c>
      <c r="W15" s="4">
        <v>4</v>
      </c>
      <c r="X15" s="6">
        <f>W15/$Q$5</f>
        <v>0.5714285714285714</v>
      </c>
      <c r="Y15" s="26">
        <f>X15/Q6</f>
        <v>0.11428571428571428</v>
      </c>
    </row>
    <row r="16" spans="11:25" ht="15.75" thickBot="1">
      <c r="K16" s="21" t="s">
        <v>81</v>
      </c>
      <c r="L16" s="22">
        <f>R12/Q5</f>
        <v>9.5238095238095233E-2</v>
      </c>
      <c r="M16" s="23"/>
      <c r="O16" s="18" t="s">
        <v>61</v>
      </c>
      <c r="P16" s="4" t="s">
        <v>70</v>
      </c>
      <c r="Q16" s="4">
        <v>4</v>
      </c>
      <c r="R16" s="6">
        <f>Q16/$Q$5</f>
        <v>0.5714285714285714</v>
      </c>
      <c r="S16" s="6">
        <f>R16/Q6</f>
        <v>0.11428571428571428</v>
      </c>
      <c r="U16" s="4" t="s">
        <v>62</v>
      </c>
      <c r="V16" s="4" t="s">
        <v>71</v>
      </c>
      <c r="W16" s="4">
        <v>2</v>
      </c>
      <c r="X16" s="6">
        <f t="shared" ref="X16:X17" si="3">W16/$Q$5</f>
        <v>0.2857142857142857</v>
      </c>
      <c r="Y16" s="26">
        <f>X16/Q7</f>
        <v>0.14285714285714285</v>
      </c>
    </row>
    <row r="17" spans="11:25">
      <c r="O17" s="18" t="s">
        <v>62</v>
      </c>
      <c r="P17" s="4" t="s">
        <v>71</v>
      </c>
      <c r="Q17" s="4">
        <v>2</v>
      </c>
      <c r="R17" s="6">
        <f t="shared" ref="R17:R18" si="4">Q17/$Q$5</f>
        <v>0.2857142857142857</v>
      </c>
      <c r="S17" s="6">
        <f t="shared" ref="S17:S18" si="5">R17/Q7</f>
        <v>0.14285714285714285</v>
      </c>
      <c r="U17" s="18" t="s">
        <v>63</v>
      </c>
      <c r="V17" s="4" t="s">
        <v>206</v>
      </c>
      <c r="W17" s="4">
        <v>2</v>
      </c>
      <c r="X17" s="6">
        <f t="shared" si="3"/>
        <v>0.2857142857142857</v>
      </c>
      <c r="Y17" s="6">
        <f t="shared" ref="Y17" si="6">X17/W7</f>
        <v>0.14285714285714285</v>
      </c>
    </row>
    <row r="18" spans="11:25">
      <c r="O18" s="18" t="s">
        <v>63</v>
      </c>
      <c r="P18" s="4" t="s">
        <v>206</v>
      </c>
      <c r="Q18" s="4">
        <v>2</v>
      </c>
      <c r="R18" s="6">
        <f t="shared" si="4"/>
        <v>0.2857142857142857</v>
      </c>
      <c r="S18" s="6">
        <f t="shared" si="5"/>
        <v>0.14285714285714285</v>
      </c>
      <c r="Y18" s="17"/>
    </row>
    <row r="19" spans="11:25">
      <c r="O19" s="27" t="s">
        <v>64</v>
      </c>
      <c r="P19" s="7"/>
      <c r="Q19" s="7">
        <v>0</v>
      </c>
      <c r="R19" s="8">
        <f>Q19/$Q$6</f>
        <v>0</v>
      </c>
      <c r="S19" s="8">
        <f>R19/Q7</f>
        <v>0</v>
      </c>
      <c r="Y19" s="17"/>
    </row>
    <row r="20" spans="11:25">
      <c r="O20" s="27" t="s">
        <v>65</v>
      </c>
      <c r="P20" s="7" t="s">
        <v>29</v>
      </c>
      <c r="Q20" s="7">
        <v>1</v>
      </c>
      <c r="R20" s="8">
        <f t="shared" ref="R20" si="7">Q20/$Q$6</f>
        <v>0.2</v>
      </c>
      <c r="S20" s="8">
        <f>R20/Q8</f>
        <v>0.1</v>
      </c>
      <c r="Y20" s="17"/>
    </row>
    <row r="21" spans="11:25">
      <c r="K21" s="5"/>
      <c r="L21" s="5"/>
      <c r="M21" s="5"/>
      <c r="O21" s="27" t="s">
        <v>66</v>
      </c>
      <c r="P21" s="7"/>
      <c r="Q21" s="7">
        <v>0</v>
      </c>
      <c r="R21" s="8">
        <f>Q21/$Q$7</f>
        <v>0</v>
      </c>
      <c r="S21" s="8">
        <f>R21/Q8</f>
        <v>0</v>
      </c>
      <c r="Y21" s="17"/>
    </row>
    <row r="22" spans="11:25">
      <c r="O22" s="16"/>
      <c r="R22" s="9"/>
      <c r="S22" s="5" t="s">
        <v>89</v>
      </c>
      <c r="Y22" s="17"/>
    </row>
    <row r="23" spans="11:25">
      <c r="O23" s="16"/>
      <c r="Y23" s="17"/>
    </row>
    <row r="24" spans="11:25">
      <c r="O24" s="46" t="s">
        <v>86</v>
      </c>
      <c r="P24" s="47"/>
      <c r="Q24" s="47"/>
      <c r="R24" s="47"/>
      <c r="S24" s="47"/>
      <c r="U24" s="47" t="s">
        <v>87</v>
      </c>
      <c r="V24" s="47"/>
      <c r="W24" s="47"/>
      <c r="X24" s="47"/>
      <c r="Y24" s="48"/>
    </row>
    <row r="25" spans="11:25">
      <c r="O25" s="18" t="s">
        <v>44</v>
      </c>
      <c r="P25" s="4" t="s">
        <v>45</v>
      </c>
      <c r="Q25" s="4" t="s">
        <v>56</v>
      </c>
      <c r="R25" s="4" t="s">
        <v>79</v>
      </c>
      <c r="S25" s="4" t="s">
        <v>80</v>
      </c>
      <c r="U25" s="4" t="s">
        <v>44</v>
      </c>
      <c r="V25" s="4" t="s">
        <v>45</v>
      </c>
      <c r="W25" s="4" t="s">
        <v>56</v>
      </c>
      <c r="X25" s="4" t="s">
        <v>79</v>
      </c>
      <c r="Y25" s="19" t="s">
        <v>80</v>
      </c>
    </row>
    <row r="26" spans="11:25">
      <c r="O26" s="18" t="s">
        <v>72</v>
      </c>
      <c r="P26" s="4" t="s">
        <v>78</v>
      </c>
      <c r="Q26" s="4">
        <v>2</v>
      </c>
      <c r="R26" s="4">
        <f>Q26/$Q$12</f>
        <v>0.5</v>
      </c>
      <c r="S26" s="6">
        <f>R26/Q16</f>
        <v>0.125</v>
      </c>
      <c r="U26" s="4" t="s">
        <v>72</v>
      </c>
      <c r="V26" s="4" t="s">
        <v>78</v>
      </c>
      <c r="W26" s="4">
        <v>2</v>
      </c>
      <c r="X26" s="4">
        <f>W26/$Q$12</f>
        <v>0.5</v>
      </c>
      <c r="Y26" s="26">
        <f>X26/Q16</f>
        <v>0.125</v>
      </c>
    </row>
    <row r="27" spans="11:25">
      <c r="O27" s="27" t="s">
        <v>73</v>
      </c>
      <c r="P27" s="7" t="s">
        <v>23</v>
      </c>
      <c r="Q27" s="7">
        <v>1</v>
      </c>
      <c r="R27" s="7">
        <f t="shared" ref="R27:R28" si="8">Q27/$Q$12</f>
        <v>0.25</v>
      </c>
      <c r="S27" s="8">
        <f>R27/Q17</f>
        <v>0.125</v>
      </c>
      <c r="U27" s="18" t="s">
        <v>74</v>
      </c>
      <c r="V27" s="4" t="s">
        <v>206</v>
      </c>
      <c r="W27" s="4">
        <v>2</v>
      </c>
      <c r="X27" s="4">
        <f t="shared" ref="X27" si="9">W27/$Q$12</f>
        <v>0.5</v>
      </c>
      <c r="Y27" s="6">
        <f>X27/W17</f>
        <v>0.25</v>
      </c>
    </row>
    <row r="28" spans="11:25">
      <c r="O28" s="18" t="s">
        <v>74</v>
      </c>
      <c r="P28" s="4" t="s">
        <v>206</v>
      </c>
      <c r="Q28" s="4">
        <v>2</v>
      </c>
      <c r="R28" s="4">
        <f t="shared" si="8"/>
        <v>0.5</v>
      </c>
      <c r="S28" s="6">
        <f>R28/Q18</f>
        <v>0.25</v>
      </c>
      <c r="Y28" s="17"/>
    </row>
    <row r="29" spans="11:25">
      <c r="O29" s="27" t="s">
        <v>75</v>
      </c>
      <c r="P29" s="7"/>
      <c r="Q29" s="7">
        <v>0</v>
      </c>
      <c r="R29" s="7">
        <f>Q29/$Q$16</f>
        <v>0</v>
      </c>
      <c r="S29" s="8">
        <v>0</v>
      </c>
      <c r="Y29" s="17"/>
    </row>
    <row r="30" spans="11:25">
      <c r="O30" s="27" t="s">
        <v>76</v>
      </c>
      <c r="P30" s="7" t="s">
        <v>29</v>
      </c>
      <c r="Q30" s="7">
        <v>1</v>
      </c>
      <c r="R30" s="7">
        <f>Q30/$Q$16</f>
        <v>0.25</v>
      </c>
      <c r="S30" s="8">
        <f>R30/Q20</f>
        <v>0.25</v>
      </c>
      <c r="Y30" s="17"/>
    </row>
    <row r="31" spans="11:25" ht="15.75" thickBot="1">
      <c r="O31" s="28" t="s">
        <v>77</v>
      </c>
      <c r="P31" s="29"/>
      <c r="Q31" s="29">
        <v>0</v>
      </c>
      <c r="R31" s="29">
        <v>0</v>
      </c>
      <c r="S31" s="30">
        <v>0</v>
      </c>
      <c r="T31" s="2"/>
      <c r="U31" s="2"/>
      <c r="V31" s="2"/>
      <c r="W31" s="2"/>
      <c r="X31" s="2"/>
      <c r="Y31" s="23"/>
    </row>
    <row r="33" spans="9:19">
      <c r="O33" s="40"/>
      <c r="P33" s="40"/>
      <c r="Q33" s="40"/>
      <c r="R33" s="40"/>
    </row>
    <row r="35" spans="9:19">
      <c r="S35" s="9"/>
    </row>
    <row r="36" spans="9:19">
      <c r="S36" s="9"/>
    </row>
    <row r="37" spans="9:19">
      <c r="S37" s="9"/>
    </row>
    <row r="38" spans="9:19">
      <c r="S38" s="9"/>
    </row>
    <row r="39" spans="9:19" ht="15.75" thickBot="1"/>
    <row r="40" spans="9:19">
      <c r="I40" s="49" t="s">
        <v>107</v>
      </c>
      <c r="J40" s="50"/>
      <c r="K40" s="50"/>
      <c r="L40" s="50"/>
      <c r="M40" s="50"/>
      <c r="N40" s="50"/>
      <c r="O40" s="50"/>
      <c r="P40" s="51"/>
    </row>
    <row r="41" spans="9:19">
      <c r="I41" s="54" t="s">
        <v>96</v>
      </c>
      <c r="J41" s="55"/>
      <c r="K41" s="55"/>
      <c r="P41" s="17"/>
    </row>
    <row r="42" spans="9:19">
      <c r="I42" s="18" t="s">
        <v>44</v>
      </c>
      <c r="J42" s="4" t="s">
        <v>45</v>
      </c>
      <c r="K42" s="4" t="s">
        <v>56</v>
      </c>
      <c r="L42" t="s">
        <v>106</v>
      </c>
      <c r="P42" s="17"/>
      <c r="S42" s="9"/>
    </row>
    <row r="43" spans="9:19">
      <c r="I43" s="18" t="s">
        <v>33</v>
      </c>
      <c r="J43" s="4" t="s">
        <v>34</v>
      </c>
      <c r="K43" s="4">
        <v>6</v>
      </c>
      <c r="P43" s="17"/>
    </row>
    <row r="44" spans="9:19">
      <c r="I44" s="18" t="s">
        <v>35</v>
      </c>
      <c r="J44" s="4" t="s">
        <v>36</v>
      </c>
      <c r="K44" s="4">
        <v>7</v>
      </c>
      <c r="P44" s="17"/>
    </row>
    <row r="45" spans="9:19">
      <c r="I45" s="18" t="s">
        <v>37</v>
      </c>
      <c r="J45" s="4" t="s">
        <v>38</v>
      </c>
      <c r="K45" s="4">
        <v>5</v>
      </c>
      <c r="P45" s="17"/>
    </row>
    <row r="46" spans="9:19">
      <c r="I46" s="18" t="s">
        <v>39</v>
      </c>
      <c r="J46" s="4" t="s">
        <v>40</v>
      </c>
      <c r="K46" s="4">
        <v>2</v>
      </c>
      <c r="P46" s="17"/>
    </row>
    <row r="47" spans="9:19">
      <c r="I47" s="18" t="s">
        <v>41</v>
      </c>
      <c r="J47" s="4" t="s">
        <v>42</v>
      </c>
      <c r="K47" s="4">
        <v>2</v>
      </c>
      <c r="P47" s="17"/>
    </row>
    <row r="48" spans="9:19">
      <c r="I48" s="16"/>
      <c r="P48" s="17"/>
    </row>
    <row r="49" spans="9:16">
      <c r="I49" s="46" t="s">
        <v>97</v>
      </c>
      <c r="J49" s="47"/>
      <c r="K49" s="47"/>
      <c r="P49" s="17"/>
    </row>
    <row r="50" spans="9:16">
      <c r="I50" s="18" t="s">
        <v>44</v>
      </c>
      <c r="J50" s="4" t="s">
        <v>45</v>
      </c>
      <c r="K50" s="4" t="s">
        <v>56</v>
      </c>
      <c r="P50" s="17"/>
    </row>
    <row r="51" spans="9:16">
      <c r="I51" s="18" t="s">
        <v>35</v>
      </c>
      <c r="J51" s="4" t="s">
        <v>36</v>
      </c>
      <c r="K51" s="4">
        <v>7</v>
      </c>
      <c r="P51" s="17"/>
    </row>
    <row r="52" spans="9:16">
      <c r="I52" s="18" t="s">
        <v>33</v>
      </c>
      <c r="J52" s="4" t="s">
        <v>34</v>
      </c>
      <c r="K52" s="4">
        <v>6</v>
      </c>
      <c r="P52" s="17"/>
    </row>
    <row r="53" spans="9:16">
      <c r="I53" s="18" t="s">
        <v>37</v>
      </c>
      <c r="J53" s="4" t="s">
        <v>38</v>
      </c>
      <c r="K53" s="4">
        <v>5</v>
      </c>
      <c r="P53" s="17"/>
    </row>
    <row r="54" spans="9:16">
      <c r="I54" s="18" t="s">
        <v>39</v>
      </c>
      <c r="J54" s="4" t="s">
        <v>40</v>
      </c>
      <c r="K54" s="4">
        <v>2</v>
      </c>
      <c r="P54" s="17"/>
    </row>
    <row r="55" spans="9:16">
      <c r="I55" s="18" t="s">
        <v>41</v>
      </c>
      <c r="J55" s="4" t="s">
        <v>42</v>
      </c>
      <c r="K55" s="4">
        <v>2</v>
      </c>
      <c r="P55" s="17"/>
    </row>
    <row r="56" spans="9:16">
      <c r="I56" s="16"/>
      <c r="P56" s="17"/>
    </row>
    <row r="57" spans="9:16">
      <c r="I57" s="46" t="s">
        <v>100</v>
      </c>
      <c r="J57" s="47"/>
      <c r="K57" s="47" t="s">
        <v>101</v>
      </c>
      <c r="L57" s="47"/>
      <c r="P57" s="17"/>
    </row>
    <row r="58" spans="9:16">
      <c r="I58" s="18" t="s">
        <v>99</v>
      </c>
      <c r="J58" s="4" t="s">
        <v>98</v>
      </c>
      <c r="K58" s="4" t="s">
        <v>99</v>
      </c>
      <c r="L58" s="4" t="s">
        <v>98</v>
      </c>
      <c r="P58" s="17"/>
    </row>
    <row r="59" spans="9:16">
      <c r="I59" s="18" t="s">
        <v>17</v>
      </c>
      <c r="J59" s="4" t="s">
        <v>18</v>
      </c>
      <c r="K59" s="4" t="s">
        <v>29</v>
      </c>
      <c r="L59" s="4" t="s">
        <v>102</v>
      </c>
      <c r="P59" s="17"/>
    </row>
    <row r="60" spans="9:16">
      <c r="I60" s="18" t="s">
        <v>19</v>
      </c>
      <c r="J60" s="4" t="s">
        <v>20</v>
      </c>
      <c r="K60" s="4" t="s">
        <v>31</v>
      </c>
      <c r="L60" s="4" t="s">
        <v>103</v>
      </c>
      <c r="P60" s="17"/>
    </row>
    <row r="61" spans="9:16">
      <c r="I61" s="18" t="s">
        <v>21</v>
      </c>
      <c r="J61" s="4" t="s">
        <v>22</v>
      </c>
      <c r="K61" s="4" t="s">
        <v>23</v>
      </c>
      <c r="L61" s="4" t="s">
        <v>104</v>
      </c>
      <c r="P61" s="17"/>
    </row>
    <row r="62" spans="9:16">
      <c r="I62" s="18" t="s">
        <v>23</v>
      </c>
      <c r="J62" s="4" t="s">
        <v>24</v>
      </c>
      <c r="K62" s="4" t="s">
        <v>17</v>
      </c>
      <c r="L62" s="4" t="s">
        <v>105</v>
      </c>
      <c r="P62" s="17"/>
    </row>
    <row r="63" spans="9:16">
      <c r="I63" s="18" t="s">
        <v>25</v>
      </c>
      <c r="J63" s="4" t="s">
        <v>26</v>
      </c>
      <c r="K63" s="4" t="s">
        <v>21</v>
      </c>
      <c r="L63" s="4" t="s">
        <v>22</v>
      </c>
      <c r="P63" s="17"/>
    </row>
    <row r="64" spans="9:16">
      <c r="I64" s="18" t="s">
        <v>27</v>
      </c>
      <c r="J64" s="4" t="s">
        <v>22</v>
      </c>
      <c r="K64" s="4" t="s">
        <v>27</v>
      </c>
      <c r="L64" s="4" t="s">
        <v>22</v>
      </c>
      <c r="P64" s="17"/>
    </row>
    <row r="65" spans="9:16">
      <c r="I65" s="18" t="s">
        <v>28</v>
      </c>
      <c r="J65" s="4" t="s">
        <v>26</v>
      </c>
      <c r="K65" s="4" t="s">
        <v>19</v>
      </c>
      <c r="L65" s="4" t="s">
        <v>20</v>
      </c>
      <c r="P65" s="17"/>
    </row>
    <row r="66" spans="9:16">
      <c r="I66" s="18" t="s">
        <v>29</v>
      </c>
      <c r="J66" s="4" t="s">
        <v>30</v>
      </c>
      <c r="K66" s="4" t="s">
        <v>25</v>
      </c>
      <c r="L66" s="4" t="s">
        <v>26</v>
      </c>
      <c r="P66" s="17"/>
    </row>
    <row r="67" spans="9:16" ht="15.75" thickBot="1">
      <c r="I67" s="21" t="s">
        <v>31</v>
      </c>
      <c r="J67" s="31" t="s">
        <v>32</v>
      </c>
      <c r="K67" s="31" t="s">
        <v>28</v>
      </c>
      <c r="L67" s="31" t="s">
        <v>26</v>
      </c>
      <c r="M67" s="2"/>
      <c r="N67" s="2"/>
      <c r="O67" s="2"/>
      <c r="P67" s="23"/>
    </row>
  </sheetData>
  <mergeCells count="21">
    <mergeCell ref="I57:J57"/>
    <mergeCell ref="K57:L57"/>
    <mergeCell ref="I40:P40"/>
    <mergeCell ref="U1:W1"/>
    <mergeCell ref="U2:W2"/>
    <mergeCell ref="O24:S24"/>
    <mergeCell ref="U10:Y10"/>
    <mergeCell ref="U24:Y24"/>
    <mergeCell ref="I41:K41"/>
    <mergeCell ref="I49:K49"/>
    <mergeCell ref="K1:M1"/>
    <mergeCell ref="O1:Q1"/>
    <mergeCell ref="O33:R33"/>
    <mergeCell ref="K15:M15"/>
    <mergeCell ref="K6:M6"/>
    <mergeCell ref="K3:M3"/>
    <mergeCell ref="K4:M4"/>
    <mergeCell ref="K2:M2"/>
    <mergeCell ref="K11:M11"/>
    <mergeCell ref="O2:Q2"/>
    <mergeCell ref="O10:S1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1</vt:i4>
      </vt:variant>
    </vt:vector>
  </HeadingPairs>
  <TitlesOfParts>
    <vt:vector size="12" baseType="lpstr">
      <vt:lpstr>Expected Value</vt:lpstr>
      <vt:lpstr>Information Gain Calcs</vt:lpstr>
      <vt:lpstr>ManhattanDistance</vt:lpstr>
      <vt:lpstr>Nieve Bays</vt:lpstr>
      <vt:lpstr>K-Means &amp; K-Medoid (Centroids)</vt:lpstr>
      <vt:lpstr>Hierarchy Cluster w Dendrogram</vt:lpstr>
      <vt:lpstr>DBSCAN</vt:lpstr>
      <vt:lpstr>ROC Curve (P1)</vt:lpstr>
      <vt:lpstr>Frequent Pattern (P2,3,4)</vt:lpstr>
      <vt:lpstr>Weka (P5)</vt:lpstr>
      <vt:lpstr>Weka (P6)</vt:lpstr>
      <vt:lpstr>ROC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 Getty</dc:creator>
  <cp:lastModifiedBy>Dan Getty</cp:lastModifiedBy>
  <dcterms:created xsi:type="dcterms:W3CDTF">2024-04-08T15:10:00Z</dcterms:created>
  <dcterms:modified xsi:type="dcterms:W3CDTF">2024-04-23T17:08:39Z</dcterms:modified>
</cp:coreProperties>
</file>